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cesar.litholdo/Desktop/"/>
    </mc:Choice>
  </mc:AlternateContent>
  <xr:revisionPtr revIDLastSave="0" documentId="13_ncr:1_{53D14155-A584-704C-B748-885ED08A9CD6}" xr6:coauthVersionLast="47" xr6:coauthVersionMax="47" xr10:uidLastSave="{00000000-0000-0000-0000-000000000000}"/>
  <bookViews>
    <workbookView xWindow="3460" yWindow="1520" windowWidth="34200" windowHeight="25080" xr2:uid="{00000000-000D-0000-FFFF-FFFF00000000}"/>
  </bookViews>
  <sheets>
    <sheet name="Dashboard" sheetId="1" r:id="rId1"/>
    <sheet name="Contas" sheetId="2" r:id="rId2"/>
    <sheet name="Grafico" sheetId="3" r:id="rId3"/>
    <sheet name="Planejamento de custo " sheetId="4" r:id="rId4"/>
    <sheet name="Controle de contas" sheetId="5" r:id="rId5"/>
    <sheet name="Calculo de capital de giro" sheetId="6" r:id="rId6"/>
    <sheet name="Historico de vendas" sheetId="7" r:id="rId7"/>
    <sheet name="INF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" i="6" l="1" a="1"/>
  <c r="M7" i="6" s="1"/>
  <c r="L7" i="6" s="1" a="1"/>
  <c r="L7" i="6" s="1"/>
  <c r="D23" i="1" s="1" a="1"/>
  <c r="D23" i="1" s="1"/>
  <c r="J7" i="6" a="1"/>
  <c r="J7" i="6" s="1"/>
  <c r="I7" i="6" a="1"/>
  <c r="I7" i="6" s="1"/>
  <c r="F7" i="6" a="1"/>
  <c r="F7" i="6" s="1"/>
  <c r="S2" i="6" s="1" a="1"/>
  <c r="S2" i="6" s="1"/>
  <c r="E7" i="6" a="1"/>
  <c r="E7" i="6"/>
  <c r="Y53" i="5" a="1"/>
  <c r="Y53" i="5" s="1"/>
  <c r="V53" i="5" a="1"/>
  <c r="V53" i="5" s="1"/>
  <c r="S53" i="5" a="1"/>
  <c r="S53" i="5"/>
  <c r="P53" i="5" a="1"/>
  <c r="P53" i="5" s="1"/>
  <c r="M53" i="5" a="1"/>
  <c r="M53" i="5" s="1"/>
  <c r="J53" i="5" a="1"/>
  <c r="J53" i="5" s="1"/>
  <c r="G53" i="5" a="1"/>
  <c r="G53" i="5" s="1"/>
  <c r="F53" i="5" a="1"/>
  <c r="F53" i="5" s="1"/>
  <c r="E53" i="5" a="1"/>
  <c r="E53" i="5" s="1"/>
  <c r="D53" i="5" a="1"/>
  <c r="D53" i="5"/>
  <c r="Y52" i="5" a="1"/>
  <c r="Y52" i="5" s="1"/>
  <c r="V52" i="5" a="1"/>
  <c r="V52" i="5" s="1"/>
  <c r="S52" i="5" a="1"/>
  <c r="S52" i="5" s="1"/>
  <c r="P52" i="5" a="1"/>
  <c r="P52" i="5" s="1"/>
  <c r="M52" i="5" a="1"/>
  <c r="M52" i="5" s="1"/>
  <c r="J52" i="5" a="1"/>
  <c r="J52" i="5" s="1"/>
  <c r="G52" i="5" a="1"/>
  <c r="G52" i="5" s="1"/>
  <c r="F52" i="5" a="1"/>
  <c r="F52" i="5"/>
  <c r="E52" i="5" a="1"/>
  <c r="E52" i="5" s="1"/>
  <c r="D52" i="5" a="1"/>
  <c r="D52" i="5" s="1"/>
  <c r="Y51" i="5" a="1"/>
  <c r="Y51" i="5" s="1"/>
  <c r="V51" i="5" a="1"/>
  <c r="V51" i="5" s="1"/>
  <c r="S51" i="5" a="1"/>
  <c r="S51" i="5" s="1"/>
  <c r="P51" i="5" a="1"/>
  <c r="P51" i="5" s="1"/>
  <c r="M51" i="5" a="1"/>
  <c r="M51" i="5"/>
  <c r="J51" i="5" a="1"/>
  <c r="J51" i="5" s="1"/>
  <c r="G51" i="5" a="1"/>
  <c r="G51" i="5" s="1"/>
  <c r="F51" i="5" a="1"/>
  <c r="F51" i="5" s="1"/>
  <c r="E51" i="5" a="1"/>
  <c r="E51" i="5"/>
  <c r="D51" i="5" a="1"/>
  <c r="D51" i="5" s="1"/>
  <c r="Y50" i="5" a="1"/>
  <c r="Y50" i="5" s="1"/>
  <c r="V50" i="5" a="1"/>
  <c r="V50" i="5" s="1"/>
  <c r="S50" i="5" a="1"/>
  <c r="S50" i="5" s="1"/>
  <c r="P50" i="5" a="1"/>
  <c r="P50" i="5" s="1"/>
  <c r="M50" i="5" a="1"/>
  <c r="M50" i="5" s="1"/>
  <c r="J50" i="5" a="1"/>
  <c r="J50" i="5" s="1"/>
  <c r="G50" i="5" a="1"/>
  <c r="G50" i="5" s="1"/>
  <c r="F50" i="5" a="1"/>
  <c r="F50" i="5" s="1"/>
  <c r="E50" i="5" a="1"/>
  <c r="E50" i="5" s="1"/>
  <c r="D50" i="5" a="1"/>
  <c r="D50" i="5" s="1"/>
  <c r="Y49" i="5" a="1"/>
  <c r="Y49" i="5" s="1"/>
  <c r="V49" i="5" a="1"/>
  <c r="V49" i="5" s="1"/>
  <c r="S49" i="5" a="1"/>
  <c r="S49" i="5" s="1"/>
  <c r="P49" i="5" a="1"/>
  <c r="P49" i="5" s="1"/>
  <c r="M49" i="5" a="1"/>
  <c r="M49" i="5" s="1"/>
  <c r="J49" i="5" a="1"/>
  <c r="J49" i="5" s="1"/>
  <c r="G49" i="5" a="1"/>
  <c r="G49" i="5" s="1"/>
  <c r="F49" i="5" a="1"/>
  <c r="F49" i="5" s="1"/>
  <c r="E49" i="5" a="1"/>
  <c r="E49" i="5" s="1"/>
  <c r="D49" i="5" a="1"/>
  <c r="D49" i="5"/>
  <c r="Y48" i="5" a="1"/>
  <c r="Y48" i="5" s="1"/>
  <c r="V48" i="5" a="1"/>
  <c r="V48" i="5" s="1"/>
  <c r="S48" i="5" a="1"/>
  <c r="S48" i="5" s="1"/>
  <c r="P48" i="5" a="1"/>
  <c r="P48" i="5" s="1"/>
  <c r="M48" i="5" a="1"/>
  <c r="M48" i="5" s="1"/>
  <c r="J48" i="5" a="1"/>
  <c r="J48" i="5" s="1"/>
  <c r="G48" i="5" a="1"/>
  <c r="G48" i="5" s="1"/>
  <c r="F48" i="5" a="1"/>
  <c r="F48" i="5" s="1"/>
  <c r="E48" i="5" a="1"/>
  <c r="E48" i="5" s="1"/>
  <c r="D48" i="5" a="1"/>
  <c r="D48" i="5" s="1"/>
  <c r="Y47" i="5" a="1"/>
  <c r="Y47" i="5" s="1"/>
  <c r="V47" i="5" a="1"/>
  <c r="V47" i="5" s="1"/>
  <c r="S47" i="5" a="1"/>
  <c r="S47" i="5" s="1"/>
  <c r="P47" i="5" a="1"/>
  <c r="P47" i="5" s="1"/>
  <c r="M47" i="5" a="1"/>
  <c r="M47" i="5" s="1"/>
  <c r="J47" i="5" a="1"/>
  <c r="J47" i="5" s="1"/>
  <c r="G47" i="5" a="1"/>
  <c r="G47" i="5" s="1"/>
  <c r="F47" i="5" a="1"/>
  <c r="F47" i="5" s="1"/>
  <c r="E47" i="5" a="1"/>
  <c r="E47" i="5" s="1"/>
  <c r="D47" i="5" a="1"/>
  <c r="D47" i="5" s="1"/>
  <c r="Y46" i="5" a="1"/>
  <c r="Y46" i="5" s="1"/>
  <c r="V46" i="5" a="1"/>
  <c r="V46" i="5" s="1"/>
  <c r="S46" i="5" a="1"/>
  <c r="S46" i="5"/>
  <c r="P46" i="5" a="1"/>
  <c r="P46" i="5" s="1"/>
  <c r="M46" i="5" a="1"/>
  <c r="M46" i="5" s="1"/>
  <c r="J46" i="5" a="1"/>
  <c r="J46" i="5" s="1"/>
  <c r="G46" i="5" a="1"/>
  <c r="G46" i="5" s="1"/>
  <c r="F46" i="5" a="1"/>
  <c r="F46" i="5" s="1"/>
  <c r="E46" i="5" a="1"/>
  <c r="E46" i="5" s="1"/>
  <c r="D46" i="5" a="1"/>
  <c r="D46" i="5" s="1"/>
  <c r="Y45" i="5" a="1"/>
  <c r="Y45" i="5" s="1"/>
  <c r="V45" i="5" a="1"/>
  <c r="V45" i="5" s="1"/>
  <c r="S45" i="5" a="1"/>
  <c r="S45" i="5" s="1"/>
  <c r="P45" i="5" a="1"/>
  <c r="P45" i="5" s="1"/>
  <c r="M45" i="5" a="1"/>
  <c r="M45" i="5" s="1"/>
  <c r="J45" i="5" a="1"/>
  <c r="J45" i="5" s="1"/>
  <c r="G45" i="5" a="1"/>
  <c r="G45" i="5" s="1"/>
  <c r="F45" i="5" a="1"/>
  <c r="F45" i="5" s="1"/>
  <c r="E45" i="5" a="1"/>
  <c r="E45" i="5" s="1"/>
  <c r="D45" i="5" a="1"/>
  <c r="D45" i="5" s="1"/>
  <c r="Y44" i="5" a="1"/>
  <c r="Y44" i="5" s="1"/>
  <c r="V44" i="5" a="1"/>
  <c r="V44" i="5" s="1"/>
  <c r="S44" i="5" a="1"/>
  <c r="S44" i="5" s="1"/>
  <c r="P44" i="5" a="1"/>
  <c r="P44" i="5" s="1"/>
  <c r="M44" i="5" a="1"/>
  <c r="M44" i="5" s="1"/>
  <c r="J44" i="5" a="1"/>
  <c r="J44" i="5" s="1"/>
  <c r="G44" i="5" a="1"/>
  <c r="G44" i="5" s="1"/>
  <c r="F44" i="5" a="1"/>
  <c r="F44" i="5" s="1"/>
  <c r="E44" i="5" a="1"/>
  <c r="E44" i="5" s="1"/>
  <c r="D44" i="5" a="1"/>
  <c r="D44" i="5" s="1"/>
  <c r="Y43" i="5" a="1"/>
  <c r="Y43" i="5" s="1"/>
  <c r="V43" i="5" a="1"/>
  <c r="V43" i="5" s="1"/>
  <c r="S43" i="5" a="1"/>
  <c r="S43" i="5" s="1"/>
  <c r="P43" i="5" a="1"/>
  <c r="P43" i="5" s="1"/>
  <c r="M43" i="5" a="1"/>
  <c r="M43" i="5"/>
  <c r="J43" i="5" a="1"/>
  <c r="J43" i="5" s="1"/>
  <c r="G43" i="5" a="1"/>
  <c r="G43" i="5" s="1"/>
  <c r="F43" i="5" a="1"/>
  <c r="F43" i="5" s="1"/>
  <c r="E43" i="5" a="1"/>
  <c r="E43" i="5" s="1"/>
  <c r="D43" i="5" a="1"/>
  <c r="D43" i="5" s="1"/>
  <c r="Y42" i="5" a="1"/>
  <c r="Y42" i="5" s="1"/>
  <c r="V42" i="5" a="1"/>
  <c r="V42" i="5" s="1"/>
  <c r="S42" i="5" a="1"/>
  <c r="S42" i="5"/>
  <c r="P42" i="5" a="1"/>
  <c r="P42" i="5" s="1"/>
  <c r="M42" i="5" a="1"/>
  <c r="M42" i="5" s="1"/>
  <c r="J42" i="5" a="1"/>
  <c r="J42" i="5" s="1"/>
  <c r="G42" i="5" a="1"/>
  <c r="G42" i="5" s="1"/>
  <c r="F42" i="5" a="1"/>
  <c r="F42" i="5" s="1"/>
  <c r="E42" i="5" a="1"/>
  <c r="E42" i="5" s="1"/>
  <c r="D42" i="5" a="1"/>
  <c r="D42" i="5" s="1"/>
  <c r="Y41" i="5" a="1"/>
  <c r="Y41" i="5" s="1"/>
  <c r="V41" i="5" a="1"/>
  <c r="V41" i="5" s="1"/>
  <c r="S41" i="5" a="1"/>
  <c r="S41" i="5"/>
  <c r="P41" i="5" a="1"/>
  <c r="P41" i="5" s="1"/>
  <c r="M41" i="5" a="1"/>
  <c r="M41" i="5" s="1"/>
  <c r="J41" i="5" a="1"/>
  <c r="J41" i="5" s="1"/>
  <c r="G41" i="5" a="1"/>
  <c r="G41" i="5" s="1"/>
  <c r="F41" i="5" a="1"/>
  <c r="F41" i="5" s="1"/>
  <c r="E41" i="5" a="1"/>
  <c r="E41" i="5" s="1"/>
  <c r="D41" i="5" a="1"/>
  <c r="D41" i="5" s="1"/>
  <c r="Y40" i="5" a="1"/>
  <c r="Y40" i="5" s="1"/>
  <c r="V40" i="5" a="1"/>
  <c r="V40" i="5" s="1"/>
  <c r="S40" i="5" a="1"/>
  <c r="S40" i="5" s="1"/>
  <c r="P40" i="5" a="1"/>
  <c r="P40" i="5" s="1"/>
  <c r="M40" i="5" a="1"/>
  <c r="M40" i="5" s="1"/>
  <c r="J40" i="5" a="1"/>
  <c r="J40" i="5" s="1"/>
  <c r="G40" i="5" a="1"/>
  <c r="G40" i="5" s="1"/>
  <c r="F40" i="5" a="1"/>
  <c r="F40" i="5" s="1"/>
  <c r="E40" i="5" a="1"/>
  <c r="E40" i="5" s="1"/>
  <c r="D40" i="5" a="1"/>
  <c r="D40" i="5" s="1"/>
  <c r="Y39" i="5" a="1"/>
  <c r="Y39" i="5" s="1"/>
  <c r="V39" i="5" a="1"/>
  <c r="V39" i="5" s="1"/>
  <c r="S39" i="5" a="1"/>
  <c r="S39" i="5" s="1"/>
  <c r="P39" i="5" a="1"/>
  <c r="P39" i="5" s="1"/>
  <c r="M39" i="5" a="1"/>
  <c r="M39" i="5" s="1"/>
  <c r="J39" i="5" a="1"/>
  <c r="J39" i="5" s="1"/>
  <c r="G39" i="5" a="1"/>
  <c r="G39" i="5" s="1"/>
  <c r="F39" i="5" a="1"/>
  <c r="F39" i="5" s="1"/>
  <c r="E39" i="5" a="1"/>
  <c r="E39" i="5" s="1"/>
  <c r="D39" i="5" a="1"/>
  <c r="D39" i="5" s="1"/>
  <c r="Y38" i="5" a="1"/>
  <c r="Y38" i="5" s="1"/>
  <c r="V38" i="5" a="1"/>
  <c r="V38" i="5" s="1"/>
  <c r="S38" i="5" a="1"/>
  <c r="S38" i="5" s="1"/>
  <c r="P38" i="5" a="1"/>
  <c r="P38" i="5" s="1"/>
  <c r="M38" i="5" a="1"/>
  <c r="M38" i="5" s="1"/>
  <c r="J38" i="5" a="1"/>
  <c r="J38" i="5" s="1"/>
  <c r="G38" i="5" a="1"/>
  <c r="G38" i="5" s="1"/>
  <c r="F38" i="5" a="1"/>
  <c r="F38" i="5" s="1"/>
  <c r="E38" i="5" a="1"/>
  <c r="E38" i="5" s="1"/>
  <c r="D38" i="5" a="1"/>
  <c r="D38" i="5" s="1"/>
  <c r="Y37" i="5" a="1"/>
  <c r="Y37" i="5" s="1"/>
  <c r="V37" i="5" a="1"/>
  <c r="V37" i="5" s="1"/>
  <c r="S37" i="5" a="1"/>
  <c r="S37" i="5" s="1"/>
  <c r="P37" i="5" a="1"/>
  <c r="P37" i="5" s="1"/>
  <c r="M37" i="5" a="1"/>
  <c r="M37" i="5" s="1"/>
  <c r="J37" i="5" a="1"/>
  <c r="J37" i="5" s="1"/>
  <c r="G37" i="5" a="1"/>
  <c r="G37" i="5" s="1"/>
  <c r="F37" i="5" a="1"/>
  <c r="F37" i="5" s="1"/>
  <c r="E37" i="5" a="1"/>
  <c r="E37" i="5" s="1"/>
  <c r="D37" i="5" a="1"/>
  <c r="D37" i="5" s="1"/>
  <c r="Y36" i="5" a="1"/>
  <c r="Y36" i="5" s="1"/>
  <c r="V36" i="5" a="1"/>
  <c r="V36" i="5" s="1"/>
  <c r="S36" i="5" a="1"/>
  <c r="S36" i="5" s="1"/>
  <c r="P36" i="5" a="1"/>
  <c r="P36" i="5" s="1"/>
  <c r="M36" i="5" a="1"/>
  <c r="M36" i="5"/>
  <c r="J36" i="5" a="1"/>
  <c r="J36" i="5" s="1"/>
  <c r="G36" i="5" a="1"/>
  <c r="G36" i="5" s="1"/>
  <c r="F36" i="5" a="1"/>
  <c r="F36" i="5" s="1"/>
  <c r="E36" i="5" a="1"/>
  <c r="E36" i="5" s="1"/>
  <c r="D36" i="5" a="1"/>
  <c r="D36" i="5" s="1"/>
  <c r="Y35" i="5" a="1"/>
  <c r="Y35" i="5" s="1"/>
  <c r="V35" i="5" a="1"/>
  <c r="V35" i="5" s="1"/>
  <c r="S35" i="5" a="1"/>
  <c r="S35" i="5" s="1"/>
  <c r="P35" i="5" a="1"/>
  <c r="P35" i="5" s="1"/>
  <c r="M35" i="5" a="1"/>
  <c r="M35" i="5" s="1"/>
  <c r="J35" i="5" a="1"/>
  <c r="J35" i="5" s="1"/>
  <c r="G35" i="5" a="1"/>
  <c r="G35" i="5" s="1"/>
  <c r="F35" i="5" a="1"/>
  <c r="F35" i="5" s="1"/>
  <c r="E35" i="5" a="1"/>
  <c r="E35" i="5" s="1"/>
  <c r="D35" i="5" a="1"/>
  <c r="D35" i="5" s="1"/>
  <c r="Y34" i="5" a="1"/>
  <c r="Y34" i="5" s="1"/>
  <c r="V34" i="5" a="1"/>
  <c r="V34" i="5" s="1"/>
  <c r="S34" i="5" a="1"/>
  <c r="S34" i="5"/>
  <c r="P34" i="5" a="1"/>
  <c r="P34" i="5" s="1"/>
  <c r="M34" i="5" a="1"/>
  <c r="M34" i="5" s="1"/>
  <c r="J34" i="5" a="1"/>
  <c r="J34" i="5" s="1"/>
  <c r="G34" i="5" a="1"/>
  <c r="G34" i="5" s="1"/>
  <c r="F34" i="5" a="1"/>
  <c r="F34" i="5" s="1"/>
  <c r="E34" i="5" a="1"/>
  <c r="E34" i="5" s="1"/>
  <c r="D34" i="5" a="1"/>
  <c r="D34" i="5" s="1"/>
  <c r="Y33" i="5" a="1"/>
  <c r="Y33" i="5" s="1"/>
  <c r="V33" i="5" a="1"/>
  <c r="V33" i="5" s="1"/>
  <c r="S33" i="5" a="1"/>
  <c r="S33" i="5" s="1"/>
  <c r="P33" i="5" a="1"/>
  <c r="P33" i="5" s="1"/>
  <c r="M33" i="5" a="1"/>
  <c r="M33" i="5" s="1"/>
  <c r="J33" i="5" a="1"/>
  <c r="J33" i="5" s="1"/>
  <c r="G33" i="5" a="1"/>
  <c r="G33" i="5" s="1"/>
  <c r="F33" i="5" a="1"/>
  <c r="F33" i="5" s="1"/>
  <c r="E33" i="5" a="1"/>
  <c r="E33" i="5" s="1"/>
  <c r="D33" i="5" a="1"/>
  <c r="D33" i="5" s="1"/>
  <c r="Y32" i="5" a="1"/>
  <c r="Y32" i="5" s="1"/>
  <c r="V32" i="5" a="1"/>
  <c r="V32" i="5" s="1"/>
  <c r="S32" i="5" a="1"/>
  <c r="S32" i="5" s="1"/>
  <c r="P32" i="5" a="1"/>
  <c r="P32" i="5" s="1"/>
  <c r="M32" i="5" a="1"/>
  <c r="M32" i="5" s="1"/>
  <c r="J32" i="5" a="1"/>
  <c r="J32" i="5" s="1"/>
  <c r="G32" i="5" a="1"/>
  <c r="G32" i="5" s="1"/>
  <c r="F32" i="5" a="1"/>
  <c r="F32" i="5" s="1"/>
  <c r="E32" i="5" a="1"/>
  <c r="E32" i="5" s="1"/>
  <c r="D32" i="5" a="1"/>
  <c r="D32" i="5" s="1"/>
  <c r="Y31" i="5" a="1"/>
  <c r="Y31" i="5" s="1"/>
  <c r="V31" i="5" a="1"/>
  <c r="V31" i="5" s="1"/>
  <c r="S31" i="5" a="1"/>
  <c r="S31" i="5" s="1"/>
  <c r="P31" i="5" a="1"/>
  <c r="P31" i="5" s="1"/>
  <c r="M31" i="5" a="1"/>
  <c r="M31" i="5" s="1"/>
  <c r="J31" i="5" a="1"/>
  <c r="J31" i="5" s="1"/>
  <c r="G31" i="5" a="1"/>
  <c r="G31" i="5" s="1"/>
  <c r="F31" i="5" a="1"/>
  <c r="F31" i="5" s="1"/>
  <c r="E31" i="5" a="1"/>
  <c r="E31" i="5" s="1"/>
  <c r="D31" i="5" a="1"/>
  <c r="D31" i="5" s="1"/>
  <c r="Y30" i="5" a="1"/>
  <c r="Y30" i="5" s="1"/>
  <c r="V30" i="5" a="1"/>
  <c r="V30" i="5" s="1"/>
  <c r="S30" i="5" a="1"/>
  <c r="S30" i="5" s="1"/>
  <c r="P30" i="5" a="1"/>
  <c r="P30" i="5" s="1"/>
  <c r="M30" i="5" a="1"/>
  <c r="M30" i="5" s="1"/>
  <c r="J30" i="5" a="1"/>
  <c r="J30" i="5" s="1"/>
  <c r="G30" i="5" a="1"/>
  <c r="G30" i="5" s="1"/>
  <c r="F30" i="5" a="1"/>
  <c r="F30" i="5" s="1"/>
  <c r="E30" i="5" a="1"/>
  <c r="E30" i="5" s="1"/>
  <c r="D30" i="5" a="1"/>
  <c r="D30" i="5" s="1"/>
  <c r="Y29" i="5" a="1"/>
  <c r="Y29" i="5" s="1"/>
  <c r="V29" i="5" a="1"/>
  <c r="V29" i="5" s="1"/>
  <c r="S29" i="5" a="1"/>
  <c r="S29" i="5" s="1"/>
  <c r="P29" i="5" a="1"/>
  <c r="P29" i="5" s="1"/>
  <c r="M29" i="5" a="1"/>
  <c r="M29" i="5" s="1"/>
  <c r="J29" i="5" a="1"/>
  <c r="J29" i="5" s="1"/>
  <c r="G29" i="5" a="1"/>
  <c r="G29" i="5" s="1"/>
  <c r="F29" i="5" a="1"/>
  <c r="F29" i="5" s="1"/>
  <c r="E29" i="5" a="1"/>
  <c r="E29" i="5"/>
  <c r="D29" i="5" a="1"/>
  <c r="D29" i="5" s="1"/>
  <c r="Y28" i="5" a="1"/>
  <c r="Y28" i="5" s="1"/>
  <c r="V28" i="5" a="1"/>
  <c r="V28" i="5" s="1"/>
  <c r="S28" i="5" a="1"/>
  <c r="S28" i="5" s="1"/>
  <c r="P28" i="5" a="1"/>
  <c r="P28" i="5" s="1"/>
  <c r="M28" i="5" a="1"/>
  <c r="M28" i="5" s="1"/>
  <c r="J28" i="5" a="1"/>
  <c r="J28" i="5" s="1"/>
  <c r="G28" i="5" a="1"/>
  <c r="G28" i="5" s="1"/>
  <c r="F28" i="5" a="1"/>
  <c r="F28" i="5" s="1"/>
  <c r="E28" i="5" a="1"/>
  <c r="E28" i="5" s="1"/>
  <c r="D28" i="5" a="1"/>
  <c r="D28" i="5" s="1"/>
  <c r="Y27" i="5" a="1"/>
  <c r="Y27" i="5" s="1"/>
  <c r="V27" i="5" a="1"/>
  <c r="V27" i="5" s="1"/>
  <c r="S27" i="5" a="1"/>
  <c r="S27" i="5" s="1"/>
  <c r="P27" i="5" a="1"/>
  <c r="P27" i="5" s="1"/>
  <c r="M27" i="5" a="1"/>
  <c r="M27" i="5" s="1"/>
  <c r="J27" i="5" a="1"/>
  <c r="J27" i="5" s="1"/>
  <c r="G27" i="5" a="1"/>
  <c r="G27" i="5" s="1"/>
  <c r="F27" i="5" a="1"/>
  <c r="F27" i="5" s="1"/>
  <c r="E27" i="5" a="1"/>
  <c r="E27" i="5" s="1"/>
  <c r="D27" i="5" a="1"/>
  <c r="D27" i="5" s="1"/>
  <c r="Y26" i="5" a="1"/>
  <c r="Y26" i="5" s="1"/>
  <c r="V26" i="5" a="1"/>
  <c r="V26" i="5" s="1"/>
  <c r="S26" i="5" a="1"/>
  <c r="S26" i="5"/>
  <c r="P26" i="5" a="1"/>
  <c r="P26" i="5"/>
  <c r="M26" i="5" a="1"/>
  <c r="M26" i="5" s="1"/>
  <c r="J26" i="5" a="1"/>
  <c r="J26" i="5" s="1"/>
  <c r="G26" i="5" a="1"/>
  <c r="G26" i="5" s="1"/>
  <c r="F26" i="5" a="1"/>
  <c r="F26" i="5" s="1"/>
  <c r="E26" i="5" a="1"/>
  <c r="E26" i="5"/>
  <c r="D26" i="5" a="1"/>
  <c r="D26" i="5" s="1"/>
  <c r="Y25" i="5" a="1"/>
  <c r="Y25" i="5" s="1"/>
  <c r="V25" i="5" a="1"/>
  <c r="V25" i="5" s="1"/>
  <c r="S25" i="5" a="1"/>
  <c r="S25" i="5" s="1"/>
  <c r="P25" i="5" a="1"/>
  <c r="P25" i="5" s="1"/>
  <c r="M25" i="5" a="1"/>
  <c r="M25" i="5" s="1"/>
  <c r="J25" i="5" a="1"/>
  <c r="J25" i="5"/>
  <c r="G25" i="5" a="1"/>
  <c r="G25" i="5" s="1"/>
  <c r="F25" i="5" a="1"/>
  <c r="F25" i="5" s="1"/>
  <c r="E25" i="5" a="1"/>
  <c r="E25" i="5" s="1"/>
  <c r="D25" i="5" a="1"/>
  <c r="D25" i="5" s="1"/>
  <c r="Y24" i="5" a="1"/>
  <c r="Y24" i="5" s="1"/>
  <c r="V24" i="5" a="1"/>
  <c r="V24" i="5" s="1"/>
  <c r="S24" i="5" a="1"/>
  <c r="S24" i="5"/>
  <c r="P24" i="5" a="1"/>
  <c r="P24" i="5" s="1"/>
  <c r="M24" i="5" a="1"/>
  <c r="M24" i="5" s="1"/>
  <c r="J24" i="5" a="1"/>
  <c r="J24" i="5" s="1"/>
  <c r="G24" i="5" a="1"/>
  <c r="G24" i="5" s="1"/>
  <c r="F24" i="5" a="1"/>
  <c r="F24" i="5" s="1"/>
  <c r="E24" i="5" a="1"/>
  <c r="E24" i="5" s="1"/>
  <c r="D24" i="5" a="1"/>
  <c r="D24" i="5" s="1"/>
  <c r="Y23" i="5" a="1"/>
  <c r="Y23" i="5" s="1"/>
  <c r="V23" i="5" a="1"/>
  <c r="V23" i="5" s="1"/>
  <c r="S23" i="5" a="1"/>
  <c r="S23" i="5" s="1"/>
  <c r="P23" i="5" a="1"/>
  <c r="P23" i="5" s="1"/>
  <c r="M23" i="5" a="1"/>
  <c r="M23" i="5" s="1"/>
  <c r="J23" i="5" a="1"/>
  <c r="J23" i="5" s="1"/>
  <c r="G23" i="5" a="1"/>
  <c r="G23" i="5" s="1"/>
  <c r="F23" i="5" a="1"/>
  <c r="F23" i="5" s="1"/>
  <c r="E23" i="5" a="1"/>
  <c r="E23" i="5" s="1"/>
  <c r="D23" i="5" a="1"/>
  <c r="D23" i="5" s="1"/>
  <c r="Y22" i="5" a="1"/>
  <c r="Y22" i="5" s="1"/>
  <c r="V22" i="5" a="1"/>
  <c r="V22" i="5" s="1"/>
  <c r="S22" i="5" a="1"/>
  <c r="S22" i="5" s="1"/>
  <c r="P22" i="5" a="1"/>
  <c r="P22" i="5" s="1"/>
  <c r="M22" i="5" a="1"/>
  <c r="M22" i="5"/>
  <c r="J22" i="5" a="1"/>
  <c r="J22" i="5" s="1"/>
  <c r="G22" i="5" a="1"/>
  <c r="G22" i="5" s="1"/>
  <c r="F22" i="5" a="1"/>
  <c r="F22" i="5" s="1"/>
  <c r="E22" i="5" a="1"/>
  <c r="E22" i="5" s="1"/>
  <c r="D22" i="5" a="1"/>
  <c r="D22" i="5" s="1"/>
  <c r="Y21" i="5" a="1"/>
  <c r="Y21" i="5" s="1"/>
  <c r="V21" i="5" a="1"/>
  <c r="V21" i="5" s="1"/>
  <c r="S21" i="5" a="1"/>
  <c r="S21" i="5" s="1"/>
  <c r="P21" i="5" a="1"/>
  <c r="P21" i="5" s="1"/>
  <c r="M21" i="5" a="1"/>
  <c r="M21" i="5" s="1"/>
  <c r="J21" i="5" a="1"/>
  <c r="J21" i="5" s="1"/>
  <c r="G21" i="5" a="1"/>
  <c r="G21" i="5" s="1"/>
  <c r="F21" i="5" a="1"/>
  <c r="F21" i="5" s="1"/>
  <c r="E21" i="5" a="1"/>
  <c r="E21" i="5" s="1"/>
  <c r="D21" i="5" a="1"/>
  <c r="D21" i="5" s="1"/>
  <c r="Y20" i="5" a="1"/>
  <c r="Y20" i="5" s="1"/>
  <c r="V20" i="5" a="1"/>
  <c r="V20" i="5" s="1"/>
  <c r="S20" i="5" a="1"/>
  <c r="S20" i="5" s="1"/>
  <c r="P20" i="5" a="1"/>
  <c r="P20" i="5" s="1"/>
  <c r="M20" i="5" a="1"/>
  <c r="M20" i="5" s="1"/>
  <c r="J20" i="5" a="1"/>
  <c r="J20" i="5" s="1"/>
  <c r="G20" i="5" a="1"/>
  <c r="G20" i="5" s="1"/>
  <c r="F20" i="5" a="1"/>
  <c r="F20" i="5" s="1"/>
  <c r="E20" i="5" a="1"/>
  <c r="E20" i="5" s="1"/>
  <c r="D20" i="5" a="1"/>
  <c r="D20" i="5" s="1"/>
  <c r="Y19" i="5" a="1"/>
  <c r="Y19" i="5" s="1"/>
  <c r="V19" i="5" a="1"/>
  <c r="V19" i="5" s="1"/>
  <c r="S19" i="5" a="1"/>
  <c r="S19" i="5"/>
  <c r="P19" i="5" a="1"/>
  <c r="P19" i="5" s="1"/>
  <c r="M19" i="5" a="1"/>
  <c r="M19" i="5" s="1"/>
  <c r="J19" i="5" a="1"/>
  <c r="J19" i="5" s="1"/>
  <c r="G19" i="5" a="1"/>
  <c r="G19" i="5" s="1"/>
  <c r="F19" i="5" a="1"/>
  <c r="F19" i="5" s="1"/>
  <c r="E19" i="5" a="1"/>
  <c r="E19" i="5" s="1"/>
  <c r="D19" i="5" a="1"/>
  <c r="D19" i="5" s="1"/>
  <c r="Y18" i="5" a="1"/>
  <c r="Y18" i="5" s="1"/>
  <c r="V18" i="5" a="1"/>
  <c r="V18" i="5" s="1"/>
  <c r="S18" i="5" a="1"/>
  <c r="S18" i="5"/>
  <c r="P18" i="5" a="1"/>
  <c r="P18" i="5" s="1"/>
  <c r="M18" i="5" a="1"/>
  <c r="M18" i="5" s="1"/>
  <c r="J18" i="5" a="1"/>
  <c r="J18" i="5" s="1"/>
  <c r="G18" i="5" a="1"/>
  <c r="G18" i="5" s="1"/>
  <c r="F18" i="5" a="1"/>
  <c r="F18" i="5" s="1"/>
  <c r="E18" i="5" a="1"/>
  <c r="E18" i="5" s="1"/>
  <c r="D18" i="5" a="1"/>
  <c r="D18" i="5" s="1"/>
  <c r="Y17" i="5" a="1"/>
  <c r="Y17" i="5" s="1"/>
  <c r="V17" i="5" a="1"/>
  <c r="V17" i="5" s="1"/>
  <c r="S17" i="5" a="1"/>
  <c r="S17" i="5" s="1"/>
  <c r="P17" i="5" a="1"/>
  <c r="P17" i="5" s="1"/>
  <c r="M17" i="5" a="1"/>
  <c r="M17" i="5"/>
  <c r="J17" i="5" a="1"/>
  <c r="J17" i="5" s="1"/>
  <c r="G17" i="5" a="1"/>
  <c r="G17" i="5" s="1"/>
  <c r="F17" i="5" a="1"/>
  <c r="F17" i="5" s="1"/>
  <c r="E17" i="5" a="1"/>
  <c r="E17" i="5"/>
  <c r="D17" i="5" a="1"/>
  <c r="D17" i="5" s="1"/>
  <c r="Y16" i="5" a="1"/>
  <c r="Y16" i="5" s="1"/>
  <c r="V16" i="5" a="1"/>
  <c r="V16" i="5" s="1"/>
  <c r="S16" i="5" a="1"/>
  <c r="S16" i="5"/>
  <c r="P16" i="5" a="1"/>
  <c r="P16" i="5" s="1"/>
  <c r="M16" i="5" a="1"/>
  <c r="M16" i="5" s="1"/>
  <c r="J16" i="5" a="1"/>
  <c r="J16" i="5"/>
  <c r="G16" i="5" a="1"/>
  <c r="G16" i="5" s="1"/>
  <c r="F16" i="5" a="1"/>
  <c r="F16" i="5" s="1"/>
  <c r="E16" i="5" a="1"/>
  <c r="E16" i="5" s="1"/>
  <c r="D16" i="5" a="1"/>
  <c r="D16" i="5" s="1"/>
  <c r="Y15" i="5" a="1"/>
  <c r="Y15" i="5" s="1"/>
  <c r="V15" i="5" a="1"/>
  <c r="V15" i="5" s="1"/>
  <c r="S15" i="5" a="1"/>
  <c r="S15" i="5" s="1"/>
  <c r="P15" i="5" a="1"/>
  <c r="P15" i="5"/>
  <c r="M15" i="5" a="1"/>
  <c r="M15" i="5" s="1"/>
  <c r="J15" i="5" a="1"/>
  <c r="J15" i="5" s="1"/>
  <c r="G15" i="5" a="1"/>
  <c r="G15" i="5" s="1"/>
  <c r="F15" i="5" a="1"/>
  <c r="F15" i="5" s="1"/>
  <c r="E15" i="5" a="1"/>
  <c r="E15" i="5" s="1"/>
  <c r="D15" i="5" a="1"/>
  <c r="D15" i="5" s="1"/>
  <c r="Y14" i="5" a="1"/>
  <c r="Y14" i="5" s="1"/>
  <c r="V14" i="5" a="1"/>
  <c r="V14" i="5" s="1"/>
  <c r="S14" i="5" a="1"/>
  <c r="S14" i="5" s="1"/>
  <c r="P14" i="5" a="1"/>
  <c r="P14" i="5"/>
  <c r="M14" i="5" a="1"/>
  <c r="M14" i="5" s="1"/>
  <c r="J14" i="5" a="1"/>
  <c r="J14" i="5" s="1"/>
  <c r="G14" i="5" a="1"/>
  <c r="G14" i="5" s="1"/>
  <c r="F14" i="5" a="1"/>
  <c r="F14" i="5" s="1"/>
  <c r="E14" i="5" a="1"/>
  <c r="E14" i="5"/>
  <c r="D14" i="5" a="1"/>
  <c r="D14" i="5" s="1"/>
  <c r="Y13" i="5" a="1"/>
  <c r="Y13" i="5"/>
  <c r="V13" i="5" a="1"/>
  <c r="V13" i="5" s="1"/>
  <c r="S13" i="5" a="1"/>
  <c r="S13" i="5" s="1"/>
  <c r="P13" i="5" a="1"/>
  <c r="P13" i="5" s="1"/>
  <c r="M13" i="5" a="1"/>
  <c r="M13" i="5" s="1"/>
  <c r="J13" i="5" a="1"/>
  <c r="J13" i="5" s="1"/>
  <c r="G13" i="5" a="1"/>
  <c r="G13" i="5" s="1"/>
  <c r="F13" i="5" a="1"/>
  <c r="F13" i="5" s="1"/>
  <c r="E13" i="5" a="1"/>
  <c r="E13" i="5" s="1"/>
  <c r="D13" i="5" a="1"/>
  <c r="D13" i="5" s="1"/>
  <c r="Y12" i="5" a="1"/>
  <c r="Y12" i="5" s="1"/>
  <c r="V12" i="5" a="1"/>
  <c r="V12" i="5" s="1"/>
  <c r="S12" i="5" a="1"/>
  <c r="S12" i="5" s="1"/>
  <c r="P12" i="5" a="1"/>
  <c r="P12" i="5" s="1"/>
  <c r="M12" i="5" a="1"/>
  <c r="M12" i="5"/>
  <c r="J12" i="5" a="1"/>
  <c r="J12" i="5" s="1"/>
  <c r="G12" i="5" a="1"/>
  <c r="G12" i="5" s="1"/>
  <c r="F12" i="5" a="1"/>
  <c r="F12" i="5" s="1"/>
  <c r="E12" i="5" a="1"/>
  <c r="E12" i="5"/>
  <c r="D12" i="5" a="1"/>
  <c r="D12" i="5" s="1"/>
  <c r="Y11" i="5" a="1"/>
  <c r="Y11" i="5" s="1"/>
  <c r="V11" i="5" a="1"/>
  <c r="V11" i="5" s="1"/>
  <c r="S11" i="5" a="1"/>
  <c r="S11" i="5" s="1"/>
  <c r="P11" i="5" a="1"/>
  <c r="P11" i="5" s="1"/>
  <c r="M11" i="5" a="1"/>
  <c r="M11" i="5" s="1"/>
  <c r="J11" i="5" a="1"/>
  <c r="J11" i="5"/>
  <c r="G11" i="5" a="1"/>
  <c r="G11" i="5" s="1"/>
  <c r="F11" i="5" a="1"/>
  <c r="F11" i="5" s="1"/>
  <c r="E11" i="5" a="1"/>
  <c r="E11" i="5" s="1"/>
  <c r="D11" i="5" a="1"/>
  <c r="D11" i="5" s="1"/>
  <c r="Y10" i="5" a="1"/>
  <c r="Y10" i="5" s="1"/>
  <c r="V10" i="5" a="1"/>
  <c r="V10" i="5" s="1"/>
  <c r="S10" i="5" a="1"/>
  <c r="S10" i="5" s="1"/>
  <c r="P10" i="5" a="1"/>
  <c r="P10" i="5" s="1"/>
  <c r="M10" i="5" a="1"/>
  <c r="M10" i="5" s="1"/>
  <c r="J10" i="5" a="1"/>
  <c r="J10" i="5" s="1"/>
  <c r="G10" i="5" a="1"/>
  <c r="G10" i="5" s="1"/>
  <c r="F10" i="5" a="1"/>
  <c r="F10" i="5" s="1"/>
  <c r="E10" i="5" a="1"/>
  <c r="E10" i="5"/>
  <c r="D10" i="5" a="1"/>
  <c r="D10" i="5"/>
  <c r="Y9" i="5" a="1"/>
  <c r="Y9" i="5" s="1"/>
  <c r="V9" i="5" a="1"/>
  <c r="V9" i="5"/>
  <c r="S9" i="5" a="1"/>
  <c r="S9" i="5" s="1"/>
  <c r="P9" i="5" a="1"/>
  <c r="P9" i="5" s="1"/>
  <c r="M9" i="5" a="1"/>
  <c r="M9" i="5" s="1"/>
  <c r="J9" i="5" a="1"/>
  <c r="J9" i="5" s="1"/>
  <c r="G9" i="5" a="1"/>
  <c r="G9" i="5" s="1"/>
  <c r="F9" i="5" a="1"/>
  <c r="F9" i="5" s="1"/>
  <c r="E9" i="5" a="1"/>
  <c r="E9" i="5" s="1"/>
  <c r="D9" i="5" a="1"/>
  <c r="D9" i="5" s="1"/>
  <c r="Y8" i="5" a="1"/>
  <c r="Y8" i="5" s="1"/>
  <c r="V8" i="5" a="1"/>
  <c r="V8" i="5" s="1"/>
  <c r="S8" i="5" a="1"/>
  <c r="S8" i="5" s="1"/>
  <c r="P8" i="5" a="1"/>
  <c r="P8" i="5" s="1"/>
  <c r="M8" i="5" a="1"/>
  <c r="M8" i="5"/>
  <c r="J8" i="5" a="1"/>
  <c r="J8" i="5" s="1"/>
  <c r="G8" i="5" a="1"/>
  <c r="G8" i="5" s="1"/>
  <c r="F8" i="5" a="1"/>
  <c r="F8" i="5"/>
  <c r="E8" i="5" a="1"/>
  <c r="E8" i="5" s="1"/>
  <c r="D8" i="5" a="1"/>
  <c r="D8" i="5" s="1"/>
  <c r="Y7" i="5" a="1"/>
  <c r="Y7" i="5" s="1"/>
  <c r="V7" i="5" a="1"/>
  <c r="V7" i="5"/>
  <c r="S7" i="5" a="1"/>
  <c r="S7" i="5" s="1"/>
  <c r="P7" i="5" a="1"/>
  <c r="P7" i="5" s="1"/>
  <c r="M7" i="5" a="1"/>
  <c r="M7" i="5" s="1"/>
  <c r="J7" i="5" a="1"/>
  <c r="J7" i="5" s="1"/>
  <c r="G7" i="5" a="1"/>
  <c r="G7" i="5" s="1"/>
  <c r="F7" i="5" a="1"/>
  <c r="F7" i="5" s="1"/>
  <c r="E7" i="5" a="1"/>
  <c r="E7" i="5" s="1"/>
  <c r="D7" i="5" a="1"/>
  <c r="D7" i="5" s="1"/>
  <c r="Y6" i="5" a="1"/>
  <c r="Y6" i="5" s="1"/>
  <c r="V6" i="5" a="1"/>
  <c r="V6" i="5"/>
  <c r="S6" i="5" a="1"/>
  <c r="S6" i="5" s="1"/>
  <c r="P6" i="5" a="1"/>
  <c r="P6" i="5" s="1"/>
  <c r="M6" i="5" a="1"/>
  <c r="M6" i="5"/>
  <c r="J6" i="5" a="1"/>
  <c r="J6" i="5" s="1"/>
  <c r="G6" i="5" a="1"/>
  <c r="G6" i="5" s="1"/>
  <c r="F6" i="5" a="1"/>
  <c r="F6" i="5"/>
  <c r="E6" i="5" a="1"/>
  <c r="E6" i="5" s="1"/>
  <c r="D6" i="5" a="1"/>
  <c r="D6" i="5" s="1"/>
  <c r="Y5" i="5" a="1"/>
  <c r="Y5" i="5" s="1"/>
  <c r="V5" i="5" a="1"/>
  <c r="V5" i="5" s="1"/>
  <c r="J5" i="5" a="1"/>
  <c r="J5" i="5" s="1"/>
  <c r="G5" i="5" a="1"/>
  <c r="G5" i="5" s="1"/>
  <c r="F5" i="5" a="1"/>
  <c r="F5" i="5" s="1"/>
  <c r="E5" i="5" a="1"/>
  <c r="E5" i="5" s="1"/>
  <c r="D5" i="5" a="1"/>
  <c r="D5" i="5" s="1"/>
  <c r="Y4" i="5" a="1"/>
  <c r="Y4" i="5" s="1"/>
  <c r="V4" i="5" a="1"/>
  <c r="V4" i="5" s="1"/>
  <c r="S4" i="5" a="1"/>
  <c r="S4" i="5"/>
  <c r="J4" i="5" a="1"/>
  <c r="J4" i="5" s="1"/>
  <c r="G4" i="5" a="1"/>
  <c r="G4" i="5" s="1"/>
  <c r="F4" i="5" a="1"/>
  <c r="F4" i="5" s="1"/>
  <c r="E4" i="5" a="1"/>
  <c r="E4" i="5" s="1"/>
  <c r="D4" i="5" a="1"/>
  <c r="D4" i="5"/>
  <c r="N56" i="4" a="1"/>
  <c r="N56" i="4" s="1"/>
  <c r="N4" i="4" s="1" a="1"/>
  <c r="N4" i="4" s="1"/>
  <c r="M56" i="4" a="1"/>
  <c r="M56" i="4" s="1"/>
  <c r="P55" i="4" a="1"/>
  <c r="P55" i="4" s="1"/>
  <c r="O55" i="4" a="1"/>
  <c r="O55" i="4"/>
  <c r="L55" i="4" a="1"/>
  <c r="L55" i="4" s="1"/>
  <c r="P54" i="4" a="1"/>
  <c r="P54" i="4" s="1"/>
  <c r="O54" i="4" a="1"/>
  <c r="O54" i="4"/>
  <c r="L54" i="4" a="1"/>
  <c r="L54" i="4" s="1"/>
  <c r="P53" i="4" a="1"/>
  <c r="P53" i="4" s="1"/>
  <c r="O53" i="4" a="1"/>
  <c r="O53" i="4" s="1"/>
  <c r="L53" i="4" a="1"/>
  <c r="L53" i="4" s="1"/>
  <c r="P52" i="4" a="1"/>
  <c r="P52" i="4"/>
  <c r="O52" i="4" a="1"/>
  <c r="O52" i="4" s="1"/>
  <c r="L52" i="4" a="1"/>
  <c r="L52" i="4" s="1"/>
  <c r="P51" i="4" a="1"/>
  <c r="P51" i="4"/>
  <c r="O51" i="4" a="1"/>
  <c r="O51" i="4" s="1"/>
  <c r="L51" i="4" a="1"/>
  <c r="L51" i="4" s="1"/>
  <c r="P50" i="4" a="1"/>
  <c r="P50" i="4" s="1"/>
  <c r="O50" i="4" a="1"/>
  <c r="O50" i="4" s="1"/>
  <c r="L50" i="4" a="1"/>
  <c r="L50" i="4" s="1"/>
  <c r="P49" i="4" a="1"/>
  <c r="P49" i="4" s="1"/>
  <c r="O49" i="4" a="1"/>
  <c r="O49" i="4"/>
  <c r="L49" i="4" a="1"/>
  <c r="L49" i="4" s="1"/>
  <c r="P48" i="4" a="1"/>
  <c r="P48" i="4" s="1"/>
  <c r="O48" i="4" a="1"/>
  <c r="O48" i="4" s="1"/>
  <c r="L48" i="4" a="1"/>
  <c r="L48" i="4" s="1"/>
  <c r="P47" i="4" a="1"/>
  <c r="P47" i="4" s="1"/>
  <c r="O47" i="4" a="1"/>
  <c r="O47" i="4" s="1"/>
  <c r="L47" i="4" a="1"/>
  <c r="L47" i="4" s="1"/>
  <c r="P46" i="4" a="1"/>
  <c r="P46" i="4" s="1"/>
  <c r="O46" i="4" a="1"/>
  <c r="O46" i="4" s="1"/>
  <c r="L46" i="4" a="1"/>
  <c r="L46" i="4" s="1"/>
  <c r="P45" i="4" a="1"/>
  <c r="P45" i="4"/>
  <c r="O45" i="4" a="1"/>
  <c r="O45" i="4" s="1"/>
  <c r="L45" i="4" a="1"/>
  <c r="L45" i="4" s="1"/>
  <c r="P44" i="4" a="1"/>
  <c r="P44" i="4" s="1"/>
  <c r="O44" i="4" a="1"/>
  <c r="O44" i="4" s="1"/>
  <c r="L44" i="4" a="1"/>
  <c r="L44" i="4" s="1"/>
  <c r="P43" i="4" a="1"/>
  <c r="P43" i="4" s="1"/>
  <c r="O43" i="4" a="1"/>
  <c r="O43" i="4"/>
  <c r="L43" i="4" a="1"/>
  <c r="L43" i="4" s="1"/>
  <c r="P42" i="4" a="1"/>
  <c r="P42" i="4" s="1"/>
  <c r="O42" i="4" a="1"/>
  <c r="O42" i="4"/>
  <c r="L42" i="4" a="1"/>
  <c r="L42" i="4" s="1"/>
  <c r="P41" i="4" a="1"/>
  <c r="P41" i="4" s="1"/>
  <c r="O41" i="4" a="1"/>
  <c r="O41" i="4" s="1"/>
  <c r="L41" i="4" a="1"/>
  <c r="L41" i="4" s="1"/>
  <c r="P40" i="4" a="1"/>
  <c r="P40" i="4" s="1"/>
  <c r="O40" i="4" a="1"/>
  <c r="O40" i="4" s="1"/>
  <c r="L40" i="4" a="1"/>
  <c r="L40" i="4"/>
  <c r="P39" i="4" a="1"/>
  <c r="P39" i="4" s="1"/>
  <c r="H37" i="5" s="1" a="1"/>
  <c r="H37" i="5" s="1"/>
  <c r="O39" i="4" a="1"/>
  <c r="O39" i="4" s="1"/>
  <c r="L39" i="4" a="1"/>
  <c r="L39" i="4" s="1"/>
  <c r="P38" i="4" a="1"/>
  <c r="P38" i="4"/>
  <c r="H36" i="5" s="1" a="1"/>
  <c r="H36" i="5" s="1"/>
  <c r="O38" i="4" a="1"/>
  <c r="O38" i="4"/>
  <c r="L38" i="4" a="1"/>
  <c r="L38" i="4" s="1"/>
  <c r="P37" i="4" a="1"/>
  <c r="P37" i="4"/>
  <c r="H35" i="5" s="1" a="1"/>
  <c r="H35" i="5" s="1"/>
  <c r="O37" i="4" a="1"/>
  <c r="O37" i="4" s="1"/>
  <c r="L37" i="4" a="1"/>
  <c r="L37" i="4" s="1"/>
  <c r="P36" i="4" a="1"/>
  <c r="P36" i="4" s="1"/>
  <c r="H34" i="5" s="1" a="1"/>
  <c r="H34" i="5" s="1"/>
  <c r="O36" i="4" a="1"/>
  <c r="O36" i="4" s="1"/>
  <c r="L36" i="4" a="1"/>
  <c r="L36" i="4"/>
  <c r="P35" i="4" a="1"/>
  <c r="P35" i="4" s="1"/>
  <c r="H33" i="5" s="1" a="1"/>
  <c r="H33" i="5" s="1"/>
  <c r="O35" i="4" a="1"/>
  <c r="O35" i="4" s="1"/>
  <c r="L35" i="4" a="1"/>
  <c r="L35" i="4"/>
  <c r="P34" i="4" a="1"/>
  <c r="P34" i="4" s="1"/>
  <c r="H32" i="5" s="1" a="1"/>
  <c r="H32" i="5" s="1"/>
  <c r="O34" i="4" a="1"/>
  <c r="O34" i="4" s="1"/>
  <c r="L34" i="4" a="1"/>
  <c r="L34" i="4"/>
  <c r="P33" i="4" a="1"/>
  <c r="P33" i="4" s="1"/>
  <c r="H31" i="5" s="1" a="1"/>
  <c r="H31" i="5" s="1"/>
  <c r="O33" i="4" a="1"/>
  <c r="O33" i="4" s="1"/>
  <c r="L33" i="4" a="1"/>
  <c r="L33" i="4" s="1"/>
  <c r="P32" i="4" a="1"/>
  <c r="P32" i="4"/>
  <c r="H30" i="5" s="1" a="1"/>
  <c r="H30" i="5" s="1"/>
  <c r="O32" i="4" a="1"/>
  <c r="O32" i="4" s="1"/>
  <c r="L32" i="4" a="1"/>
  <c r="L32" i="4" s="1"/>
  <c r="P31" i="4" a="1"/>
  <c r="P31" i="4" s="1"/>
  <c r="H29" i="5" s="1" a="1"/>
  <c r="H29" i="5" s="1"/>
  <c r="O31" i="4" a="1"/>
  <c r="O31" i="4" s="1"/>
  <c r="L31" i="4" a="1"/>
  <c r="L31" i="4" s="1"/>
  <c r="P30" i="4" a="1"/>
  <c r="P30" i="4" s="1"/>
  <c r="H28" i="5" s="1" a="1"/>
  <c r="H28" i="5" s="1"/>
  <c r="O30" i="4" a="1"/>
  <c r="O30" i="4"/>
  <c r="L30" i="4" a="1"/>
  <c r="L30" i="4" s="1"/>
  <c r="P29" i="4" a="1"/>
  <c r="P29" i="4" s="1"/>
  <c r="H27" i="5" s="1" a="1"/>
  <c r="H27" i="5" s="1"/>
  <c r="O29" i="4" a="1"/>
  <c r="O29" i="4" s="1"/>
  <c r="L29" i="4" a="1"/>
  <c r="L29" i="4"/>
  <c r="P28" i="4" a="1"/>
  <c r="P28" i="4" s="1"/>
  <c r="H26" i="5" s="1" a="1"/>
  <c r="H26" i="5" s="1"/>
  <c r="O28" i="4" a="1"/>
  <c r="O28" i="4" s="1"/>
  <c r="L28" i="4" a="1"/>
  <c r="L28" i="4" s="1"/>
  <c r="P27" i="4" a="1"/>
  <c r="P27" i="4" s="1"/>
  <c r="H25" i="5" s="1" a="1"/>
  <c r="H25" i="5" s="1"/>
  <c r="O27" i="4" a="1"/>
  <c r="O27" i="4" s="1"/>
  <c r="L27" i="4" a="1"/>
  <c r="L27" i="4" s="1"/>
  <c r="P26" i="4" a="1"/>
  <c r="P26" i="4"/>
  <c r="H24" i="5" s="1" a="1"/>
  <c r="H24" i="5" s="1"/>
  <c r="O26" i="4" a="1"/>
  <c r="O26" i="4" s="1"/>
  <c r="L26" i="4" a="1"/>
  <c r="L26" i="4" s="1"/>
  <c r="P25" i="4" a="1"/>
  <c r="P25" i="4"/>
  <c r="H23" i="5" s="1" a="1"/>
  <c r="H23" i="5" s="1"/>
  <c r="O25" i="4" a="1"/>
  <c r="O25" i="4" s="1"/>
  <c r="L25" i="4" a="1"/>
  <c r="L25" i="4" s="1"/>
  <c r="P24" i="4" a="1"/>
  <c r="P24" i="4" s="1"/>
  <c r="H22" i="5" s="1" a="1"/>
  <c r="H22" i="5" s="1"/>
  <c r="O24" i="4" a="1"/>
  <c r="O24" i="4" s="1"/>
  <c r="L24" i="4" a="1"/>
  <c r="L24" i="4" s="1"/>
  <c r="P23" i="4" a="1"/>
  <c r="P23" i="4" s="1"/>
  <c r="O23" i="4" a="1"/>
  <c r="O23" i="4"/>
  <c r="L23" i="4" a="1"/>
  <c r="L23" i="4" s="1"/>
  <c r="P22" i="4" a="1"/>
  <c r="P22" i="4" s="1"/>
  <c r="O22" i="4" a="1"/>
  <c r="O22" i="4" s="1"/>
  <c r="L22" i="4" a="1"/>
  <c r="L22" i="4"/>
  <c r="P21" i="4" a="1"/>
  <c r="P21" i="4" s="1"/>
  <c r="O21" i="4" a="1"/>
  <c r="O21" i="4" s="1"/>
  <c r="L21" i="4" a="1"/>
  <c r="L21" i="4"/>
  <c r="P20" i="4" a="1"/>
  <c r="P20" i="4" s="1"/>
  <c r="O20" i="4" a="1"/>
  <c r="O20" i="4" s="1"/>
  <c r="L20" i="4" a="1"/>
  <c r="L20" i="4" s="1"/>
  <c r="P19" i="4" a="1"/>
  <c r="P19" i="4" s="1"/>
  <c r="O19" i="4" a="1"/>
  <c r="O19" i="4"/>
  <c r="L19" i="4" a="1"/>
  <c r="L19" i="4" s="1"/>
  <c r="P18" i="4" a="1"/>
  <c r="P18" i="4" s="1"/>
  <c r="O18" i="4" a="1"/>
  <c r="O18" i="4"/>
  <c r="L18" i="4" a="1"/>
  <c r="L18" i="4" s="1"/>
  <c r="P17" i="4" a="1"/>
  <c r="P17" i="4" s="1"/>
  <c r="O17" i="4" a="1"/>
  <c r="O17" i="4"/>
  <c r="L17" i="4" a="1"/>
  <c r="L17" i="4" s="1"/>
  <c r="P16" i="4" a="1"/>
  <c r="P16" i="4" s="1"/>
  <c r="O16" i="4" a="1"/>
  <c r="O16" i="4" s="1"/>
  <c r="L16" i="4" a="1"/>
  <c r="L16" i="4"/>
  <c r="P15" i="4" a="1"/>
  <c r="P15" i="4" s="1"/>
  <c r="O15" i="4" a="1"/>
  <c r="O15" i="4" s="1"/>
  <c r="L15" i="4" a="1"/>
  <c r="L15" i="4" s="1"/>
  <c r="P14" i="4" a="1"/>
  <c r="P14" i="4" s="1"/>
  <c r="O14" i="4" a="1"/>
  <c r="O14" i="4" s="1"/>
  <c r="L14" i="4" a="1"/>
  <c r="L14" i="4" s="1"/>
  <c r="P13" i="4" a="1"/>
  <c r="P13" i="4"/>
  <c r="O13" i="4" a="1"/>
  <c r="O13" i="4" s="1"/>
  <c r="L13" i="4" a="1"/>
  <c r="L13" i="4" s="1"/>
  <c r="P12" i="4" a="1"/>
  <c r="P12" i="4" s="1"/>
  <c r="O12" i="4" a="1"/>
  <c r="O12" i="4"/>
  <c r="L12" i="4" a="1"/>
  <c r="L12" i="4" s="1"/>
  <c r="P11" i="4" a="1"/>
  <c r="P11" i="4" s="1"/>
  <c r="O11" i="4" a="1"/>
  <c r="O11" i="4" s="1"/>
  <c r="L11" i="4" a="1"/>
  <c r="L11" i="4" s="1"/>
  <c r="P10" i="4" a="1"/>
  <c r="P10" i="4" s="1"/>
  <c r="O10" i="4" a="1"/>
  <c r="O10" i="4"/>
  <c r="L10" i="4" a="1"/>
  <c r="L10" i="4" s="1"/>
  <c r="P9" i="4" a="1"/>
  <c r="P9" i="4" s="1"/>
  <c r="O9" i="4" a="1"/>
  <c r="O9" i="4"/>
  <c r="L9" i="4" a="1"/>
  <c r="L9" i="4" s="1"/>
  <c r="P8" i="4" a="1"/>
  <c r="P8" i="4" s="1"/>
  <c r="O8" i="4" a="1"/>
  <c r="O8" i="4" s="1"/>
  <c r="L8" i="4" a="1"/>
  <c r="L8" i="4" s="1"/>
  <c r="P7" i="4" a="1"/>
  <c r="P7" i="4" s="1"/>
  <c r="O7" i="4" a="1"/>
  <c r="O7" i="4"/>
  <c r="L7" i="4" a="1"/>
  <c r="L7" i="4" s="1"/>
  <c r="P6" i="4" a="1"/>
  <c r="P6" i="4" s="1"/>
  <c r="O6" i="4" a="1"/>
  <c r="O6" i="4" s="1"/>
  <c r="L6" i="4" a="1"/>
  <c r="L6" i="4"/>
  <c r="D13" i="2" a="1"/>
  <c r="D13" i="2"/>
  <c r="B4" i="2" a="1"/>
  <c r="B4" i="2" s="1"/>
  <c r="F13" i="2" s="1" a="1"/>
  <c r="F13" i="2" s="1"/>
  <c r="F13" i="1" a="1"/>
  <c r="F13" i="1" s="1"/>
  <c r="S4" i="6" l="1" a="1"/>
  <c r="S4" i="6" s="1"/>
  <c r="H18" i="2" a="1"/>
  <c r="H18" i="2" s="1"/>
  <c r="H13" i="2" a="1"/>
  <c r="H13" i="2" s="1"/>
  <c r="H5" i="5" a="1"/>
  <c r="H5" i="5" s="1"/>
  <c r="Q7" i="4" a="1"/>
  <c r="Q7" i="4" s="1"/>
  <c r="H7" i="5" a="1"/>
  <c r="H7" i="5" s="1"/>
  <c r="Q9" i="4" a="1"/>
  <c r="Q9" i="4" s="1"/>
  <c r="H9" i="5" a="1"/>
  <c r="H9" i="5" s="1"/>
  <c r="Q11" i="4" a="1"/>
  <c r="Q11" i="4" s="1"/>
  <c r="H11" i="5" a="1"/>
  <c r="H11" i="5" s="1"/>
  <c r="Q13" i="4" a="1"/>
  <c r="Q13" i="4" s="1"/>
  <c r="H13" i="5" a="1"/>
  <c r="H13" i="5" s="1"/>
  <c r="Q15" i="4" a="1"/>
  <c r="Q15" i="4" s="1"/>
  <c r="H15" i="5" a="1"/>
  <c r="H15" i="5" s="1"/>
  <c r="Q17" i="4" a="1"/>
  <c r="Q17" i="4" s="1"/>
  <c r="H17" i="5" a="1"/>
  <c r="H17" i="5" s="1"/>
  <c r="Q19" i="4" a="1"/>
  <c r="Q19" i="4" s="1"/>
  <c r="H19" i="5" a="1"/>
  <c r="H19" i="5" s="1"/>
  <c r="Q21" i="4" a="1"/>
  <c r="Q21" i="4" s="1"/>
  <c r="H21" i="5" a="1"/>
  <c r="H21" i="5" s="1"/>
  <c r="Q23" i="4" a="1"/>
  <c r="Q23" i="4" s="1"/>
  <c r="O56" i="4" a="1"/>
  <c r="O56" i="4" s="1"/>
  <c r="H4" i="5" a="1"/>
  <c r="H4" i="5" s="1"/>
  <c r="P56" i="4" a="1"/>
  <c r="P56" i="4" s="1"/>
  <c r="P4" i="4" s="1" a="1"/>
  <c r="P4" i="4" s="1"/>
  <c r="S5" i="6" s="1" a="1"/>
  <c r="S5" i="6" s="1"/>
  <c r="H23" i="1" s="1" a="1"/>
  <c r="H23" i="1" s="1"/>
  <c r="Q6" i="4" a="1"/>
  <c r="Q6" i="4" s="1"/>
  <c r="D13" i="1" a="1"/>
  <c r="D13" i="1" s="1"/>
  <c r="H13" i="1" s="1" a="1"/>
  <c r="H13" i="1" s="1"/>
  <c r="H6" i="5" a="1"/>
  <c r="H6" i="5" s="1"/>
  <c r="Q8" i="4" a="1"/>
  <c r="Q8" i="4" s="1"/>
  <c r="H8" i="5" a="1"/>
  <c r="H8" i="5" s="1"/>
  <c r="Q10" i="4" a="1"/>
  <c r="Q10" i="4" s="1"/>
  <c r="H10" i="5" a="1"/>
  <c r="H10" i="5" s="1"/>
  <c r="Q12" i="4" a="1"/>
  <c r="Q12" i="4" s="1"/>
  <c r="H12" i="5" a="1"/>
  <c r="H12" i="5" s="1"/>
  <c r="Q14" i="4" a="1"/>
  <c r="Q14" i="4" s="1"/>
  <c r="H14" i="5" a="1"/>
  <c r="H14" i="5" s="1"/>
  <c r="Q16" i="4" a="1"/>
  <c r="Q16" i="4" s="1"/>
  <c r="H16" i="5" a="1"/>
  <c r="H16" i="5" s="1"/>
  <c r="Q18" i="4" a="1"/>
  <c r="Q18" i="4" s="1"/>
  <c r="H18" i="5" a="1"/>
  <c r="H18" i="5" s="1"/>
  <c r="Q20" i="4" a="1"/>
  <c r="Q20" i="4" s="1"/>
  <c r="H20" i="5" a="1"/>
  <c r="H20" i="5" s="1"/>
  <c r="Q22" i="4" a="1"/>
  <c r="Q22" i="4" s="1"/>
  <c r="H38" i="5" a="1"/>
  <c r="H38" i="5" s="1"/>
  <c r="Q40" i="4" a="1"/>
  <c r="Q40" i="4" s="1"/>
  <c r="H40" i="5" a="1"/>
  <c r="H40" i="5" s="1"/>
  <c r="Q42" i="4" a="1"/>
  <c r="Q42" i="4" s="1"/>
  <c r="H42" i="5" a="1"/>
  <c r="H42" i="5" s="1"/>
  <c r="Q44" i="4" a="1"/>
  <c r="Q44" i="4" s="1"/>
  <c r="H44" i="5" a="1"/>
  <c r="H44" i="5" s="1"/>
  <c r="Q46" i="4" a="1"/>
  <c r="Q46" i="4" s="1"/>
  <c r="H46" i="5" a="1"/>
  <c r="H46" i="5" s="1"/>
  <c r="Q48" i="4" a="1"/>
  <c r="Q48" i="4" s="1"/>
  <c r="H48" i="5" a="1"/>
  <c r="H48" i="5" s="1"/>
  <c r="Q50" i="4" a="1"/>
  <c r="Q50" i="4" s="1"/>
  <c r="H50" i="5" a="1"/>
  <c r="H50" i="5" s="1"/>
  <c r="Q52" i="4" a="1"/>
  <c r="Q52" i="4" s="1"/>
  <c r="H52" i="5" a="1"/>
  <c r="H52" i="5" s="1"/>
  <c r="Q54" i="4" a="1"/>
  <c r="Q54" i="4" s="1"/>
  <c r="F23" i="1" a="1"/>
  <c r="F23" i="1" s="1"/>
  <c r="Q24" i="4" a="1"/>
  <c r="Q24" i="4" s="1"/>
  <c r="Q25" i="4" a="1"/>
  <c r="Q25" i="4" s="1"/>
  <c r="Q26" i="4" a="1"/>
  <c r="Q26" i="4" s="1"/>
  <c r="Q27" i="4" a="1"/>
  <c r="Q27" i="4" s="1"/>
  <c r="Q28" i="4" a="1"/>
  <c r="Q28" i="4" s="1"/>
  <c r="Q29" i="4" a="1"/>
  <c r="Q29" i="4" s="1"/>
  <c r="Q30" i="4" a="1"/>
  <c r="Q30" i="4" s="1"/>
  <c r="Q31" i="4" a="1"/>
  <c r="Q31" i="4" s="1"/>
  <c r="Q32" i="4" a="1"/>
  <c r="Q32" i="4" s="1"/>
  <c r="Q33" i="4" a="1"/>
  <c r="Q33" i="4" s="1"/>
  <c r="Q34" i="4" a="1"/>
  <c r="Q34" i="4" s="1"/>
  <c r="Q35" i="4" a="1"/>
  <c r="Q35" i="4" s="1"/>
  <c r="Q36" i="4" a="1"/>
  <c r="Q36" i="4" s="1"/>
  <c r="Q37" i="4" a="1"/>
  <c r="Q37" i="4" s="1"/>
  <c r="Q38" i="4" a="1"/>
  <c r="Q38" i="4" s="1"/>
  <c r="Q39" i="4" a="1"/>
  <c r="Q39" i="4" s="1"/>
  <c r="H39" i="5" a="1"/>
  <c r="H39" i="5" s="1"/>
  <c r="Q41" i="4" a="1"/>
  <c r="Q41" i="4" s="1"/>
  <c r="H41" i="5" a="1"/>
  <c r="H41" i="5" s="1"/>
  <c r="Q43" i="4" a="1"/>
  <c r="Q43" i="4" s="1"/>
  <c r="H43" i="5" a="1"/>
  <c r="H43" i="5" s="1"/>
  <c r="Q45" i="4" a="1"/>
  <c r="Q45" i="4" s="1"/>
  <c r="H45" i="5" a="1"/>
  <c r="H45" i="5" s="1"/>
  <c r="Q47" i="4" a="1"/>
  <c r="Q47" i="4" s="1"/>
  <c r="H47" i="5" a="1"/>
  <c r="H47" i="5" s="1"/>
  <c r="Q49" i="4" a="1"/>
  <c r="Q49" i="4" s="1"/>
  <c r="H49" i="5" a="1"/>
  <c r="H49" i="5" s="1"/>
  <c r="Q51" i="4" a="1"/>
  <c r="Q51" i="4" s="1"/>
  <c r="H51" i="5" a="1"/>
  <c r="H51" i="5" s="1"/>
  <c r="Q53" i="4" a="1"/>
  <c r="Q53" i="4" s="1"/>
  <c r="H53" i="5" a="1"/>
  <c r="H53" i="5" s="1"/>
  <c r="Q55" i="4" a="1"/>
  <c r="Q55" i="4" s="1"/>
  <c r="I29" i="5" l="1" a="1"/>
  <c r="I29" i="5" s="1"/>
  <c r="I33" i="5" a="1"/>
  <c r="I33" i="5" s="1"/>
  <c r="I25" i="5" a="1"/>
  <c r="I25" i="5" s="1"/>
  <c r="I31" i="5" a="1"/>
  <c r="I31" i="5" s="1"/>
  <c r="I21" i="5" a="1"/>
  <c r="I21" i="5" s="1"/>
  <c r="I37" i="5" a="1"/>
  <c r="I37" i="5" s="1"/>
  <c r="I35" i="5" a="1"/>
  <c r="I35" i="5" s="1"/>
  <c r="I27" i="5" a="1"/>
  <c r="I27" i="5" s="1"/>
  <c r="I22" i="5" a="1"/>
  <c r="I22" i="5" s="1"/>
  <c r="I23" i="5" a="1"/>
  <c r="I23" i="5" s="1"/>
  <c r="I19" i="5" a="1"/>
  <c r="I19" i="5" s="1"/>
  <c r="I17" i="5" a="1"/>
  <c r="I17" i="5" s="1"/>
  <c r="I15" i="5" a="1"/>
  <c r="I15" i="5" s="1"/>
  <c r="I11" i="5" a="1"/>
  <c r="I11" i="5" s="1"/>
  <c r="I9" i="5" a="1"/>
  <c r="I9" i="5" s="1"/>
  <c r="I7" i="5" a="1"/>
  <c r="I7" i="5" s="1"/>
  <c r="I53" i="5" a="1"/>
  <c r="I53" i="5" s="1"/>
  <c r="I51" i="5" a="1"/>
  <c r="I51" i="5" s="1"/>
  <c r="I49" i="5" a="1"/>
  <c r="I49" i="5" s="1"/>
  <c r="I47" i="5" a="1"/>
  <c r="I47" i="5" s="1"/>
  <c r="I45" i="5" a="1"/>
  <c r="I45" i="5" s="1"/>
  <c r="I43" i="5" a="1"/>
  <c r="I43" i="5" s="1"/>
  <c r="I41" i="5" a="1"/>
  <c r="I41" i="5" s="1"/>
  <c r="I39" i="5" a="1"/>
  <c r="I39" i="5" s="1"/>
  <c r="I52" i="5" a="1"/>
  <c r="I52" i="5" s="1"/>
  <c r="I50" i="5" a="1"/>
  <c r="I50" i="5" s="1"/>
  <c r="I48" i="5" a="1"/>
  <c r="I48" i="5" s="1"/>
  <c r="I46" i="5" a="1"/>
  <c r="I46" i="5" s="1"/>
  <c r="I44" i="5" a="1"/>
  <c r="I44" i="5" s="1"/>
  <c r="I42" i="5" a="1"/>
  <c r="I42" i="5" s="1"/>
  <c r="I40" i="5" a="1"/>
  <c r="I40" i="5" s="1"/>
  <c r="I38" i="5" a="1"/>
  <c r="I38" i="5" s="1"/>
  <c r="I36" i="5" a="1"/>
  <c r="I36" i="5" s="1"/>
  <c r="I34" i="5" a="1"/>
  <c r="I34" i="5" s="1"/>
  <c r="I32" i="5" a="1"/>
  <c r="I32" i="5" s="1"/>
  <c r="I30" i="5" a="1"/>
  <c r="I30" i="5" s="1"/>
  <c r="I28" i="5" a="1"/>
  <c r="I28" i="5" s="1"/>
  <c r="I26" i="5" a="1"/>
  <c r="I26" i="5" s="1"/>
  <c r="I24" i="5" a="1"/>
  <c r="I24" i="5" s="1"/>
  <c r="I20" i="5" a="1"/>
  <c r="I20" i="5" s="1"/>
  <c r="I18" i="5" a="1"/>
  <c r="I18" i="5" s="1"/>
  <c r="I16" i="5" a="1"/>
  <c r="I16" i="5" s="1"/>
  <c r="I14" i="5" a="1"/>
  <c r="I14" i="5" s="1"/>
  <c r="I12" i="5" a="1"/>
  <c r="I12" i="5" s="1"/>
  <c r="I10" i="5" a="1"/>
  <c r="I10" i="5" s="1"/>
  <c r="I8" i="5" a="1"/>
  <c r="I8" i="5" s="1"/>
  <c r="I6" i="5" a="1"/>
  <c r="I6" i="5" s="1"/>
  <c r="Q56" i="4" a="1"/>
  <c r="Q56" i="4" s="1"/>
  <c r="Q4" i="4" s="1" a="1"/>
  <c r="Q4" i="4" s="1"/>
  <c r="O4" i="4" s="1" a="1"/>
  <c r="O4" i="4" s="1"/>
  <c r="D18" i="1" a="1"/>
  <c r="D18" i="1" s="1"/>
  <c r="F18" i="1" s="1" a="1"/>
  <c r="F18" i="1" s="1"/>
  <c r="H18" i="1" s="1" a="1"/>
  <c r="H18" i="1" s="1"/>
  <c r="P4" i="5" a="1"/>
  <c r="P4" i="5" s="1"/>
  <c r="M4" i="5" a="1"/>
  <c r="M4" i="5" s="1"/>
  <c r="I4" i="5" a="1"/>
  <c r="I4" i="5" s="1"/>
  <c r="I13" i="5" a="1"/>
  <c r="I13" i="5" s="1"/>
  <c r="S5" i="5" a="1"/>
  <c r="S5" i="5" s="1"/>
  <c r="P5" i="5" a="1"/>
  <c r="P5" i="5" s="1"/>
  <c r="M5" i="5" a="1"/>
  <c r="M5" i="5" s="1"/>
  <c r="I5" i="5" a="1"/>
  <c r="I5" i="5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<sst xmlns="http://schemas.openxmlformats.org/spreadsheetml/2006/main" count="424" uniqueCount="106">
  <si>
    <t>Valores de custo</t>
  </si>
  <si>
    <t>Valor de estoque</t>
  </si>
  <si>
    <t>Custo fixo</t>
  </si>
  <si>
    <t>Valor de operação</t>
  </si>
  <si>
    <t>Lucro previsto</t>
  </si>
  <si>
    <t>Faturamento esperado</t>
  </si>
  <si>
    <t>Lucro bruto esperado</t>
  </si>
  <si>
    <t>Capital de giro</t>
  </si>
  <si>
    <t>DATA:</t>
  </si>
  <si>
    <t>Valor em caixa vs contas a pagar</t>
  </si>
  <si>
    <t>Valor em caixa</t>
  </si>
  <si>
    <t>Contas a pagar</t>
  </si>
  <si>
    <t>Entradas do dia</t>
  </si>
  <si>
    <t>Valor de caixa do dia</t>
  </si>
  <si>
    <t>Controle de estoque</t>
  </si>
  <si>
    <t>Planejamento comercial</t>
  </si>
  <si>
    <t>Margem:</t>
  </si>
  <si>
    <t>Lucro Bruto Previsto:</t>
  </si>
  <si>
    <t>Valor Do estoque:</t>
  </si>
  <si>
    <t xml:space="preserve">Valor De venda </t>
  </si>
  <si>
    <t>COD.</t>
  </si>
  <si>
    <t>Categoria</t>
  </si>
  <si>
    <t>Data da compra</t>
  </si>
  <si>
    <t>Fornecedor</t>
  </si>
  <si>
    <t>Descrição</t>
  </si>
  <si>
    <t xml:space="preserve"> Nº do Doc</t>
  </si>
  <si>
    <t>Nº de Parc.</t>
  </si>
  <si>
    <t>Qtd. Entrada do mês</t>
  </si>
  <si>
    <t>Qtd. Saida do mês</t>
  </si>
  <si>
    <t>Estoque atual</t>
  </si>
  <si>
    <t>Vlr. Único de compra R$</t>
  </si>
  <si>
    <t>Margem</t>
  </si>
  <si>
    <t>Vlr. De venda R$</t>
  </si>
  <si>
    <t>Vlr. Pago</t>
  </si>
  <si>
    <t>Vlr.  Total de Venda</t>
  </si>
  <si>
    <t>Produto</t>
  </si>
  <si>
    <t xml:space="preserve">Dias e Dias Parados &amp; Cia </t>
  </si>
  <si>
    <t>torneira de bebedouro</t>
  </si>
  <si>
    <t>12/082025</t>
  </si>
  <si>
    <t>Aliexpress</t>
  </si>
  <si>
    <t xml:space="preserve">caixinha de som </t>
  </si>
  <si>
    <t>Controle de contas</t>
  </si>
  <si>
    <t>Cod</t>
  </si>
  <si>
    <t xml:space="preserve">Valor </t>
  </si>
  <si>
    <t>Peso %</t>
  </si>
  <si>
    <t>Prioridade</t>
  </si>
  <si>
    <t>Parc nº1</t>
  </si>
  <si>
    <t>Valor nº1</t>
  </si>
  <si>
    <t>Pago?</t>
  </si>
  <si>
    <t>Parc nº2</t>
  </si>
  <si>
    <t>Valor nº2</t>
  </si>
  <si>
    <t>Parc nº3</t>
  </si>
  <si>
    <t>Valor nº3</t>
  </si>
  <si>
    <t>Parc nº4</t>
  </si>
  <si>
    <t>Valor nº4</t>
  </si>
  <si>
    <t>Parc nº5</t>
  </si>
  <si>
    <t>Valor nº5</t>
  </si>
  <si>
    <t>Alto</t>
  </si>
  <si>
    <t>SIM</t>
  </si>
  <si>
    <t>NÃO</t>
  </si>
  <si>
    <t xml:space="preserve">Calculo de capital de giro </t>
  </si>
  <si>
    <t>Neces. em dias de capital de giro:</t>
  </si>
  <si>
    <t>Prazo medio de estoque:</t>
  </si>
  <si>
    <t>Prazo Medio de Compra</t>
  </si>
  <si>
    <t>Capital de giro:</t>
  </si>
  <si>
    <t>% de vendas</t>
  </si>
  <si>
    <t>Recebimento em dias:</t>
  </si>
  <si>
    <t>% de Compras</t>
  </si>
  <si>
    <t>Pagamento em dias:</t>
  </si>
  <si>
    <t>Valor em caixa:</t>
  </si>
  <si>
    <t>Prazo medio de venda</t>
  </si>
  <si>
    <t>Nr. De Dias</t>
  </si>
  <si>
    <t>Descriçao</t>
  </si>
  <si>
    <t>Valor</t>
  </si>
  <si>
    <t>10 dias</t>
  </si>
  <si>
    <t>0 dias</t>
  </si>
  <si>
    <t>Aluguel</t>
  </si>
  <si>
    <t>20 dias</t>
  </si>
  <si>
    <t>15 dias</t>
  </si>
  <si>
    <t>Imposto</t>
  </si>
  <si>
    <t>45 dias</t>
  </si>
  <si>
    <t>30 dias</t>
  </si>
  <si>
    <t>Salarios</t>
  </si>
  <si>
    <t>publicidade</t>
  </si>
  <si>
    <t>Energia</t>
  </si>
  <si>
    <t>Agua</t>
  </si>
  <si>
    <t>sistema</t>
  </si>
  <si>
    <t>DATA</t>
  </si>
  <si>
    <t>FATURAMENTO</t>
  </si>
  <si>
    <t>LUCRO BRUTO</t>
  </si>
  <si>
    <t>LUCRO LIQUIDO</t>
  </si>
  <si>
    <t>Serviço</t>
  </si>
  <si>
    <t>Interno</t>
  </si>
  <si>
    <t>Medio</t>
  </si>
  <si>
    <t>Baixo</t>
  </si>
  <si>
    <t>Prazo médio de venda</t>
  </si>
  <si>
    <t>Prazo médio de compra</t>
  </si>
  <si>
    <t xml:space="preserve">Desembolso diário </t>
  </si>
  <si>
    <t>Total de custo:</t>
  </si>
  <si>
    <t>Caixa mínimo</t>
  </si>
  <si>
    <t>Movimentação</t>
  </si>
  <si>
    <t>Entradas vs saída</t>
  </si>
  <si>
    <t>Previsão de caixa</t>
  </si>
  <si>
    <t>Saída do dia</t>
  </si>
  <si>
    <t>Lucro líquido esperado</t>
  </si>
  <si>
    <t>Desembolso diário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</si>
</sst>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R$ &quot;#,##0.00"/>
    <numFmt numFmtId="165" formatCode="0.0%"/>
    <numFmt numFmtId="166" formatCode="dd/mm/yy"/>
    <numFmt numFmtId="167" formatCode="&quot; R$ &quot;* #,##0.00&quot; &quot;;&quot; R$ &quot;* \(#,##0.00\);&quot; R$ &quot;* &quot;-&quot;??&quot; &quot;"/>
  </numFmts>
  <fonts count="29">
    <font>
      <sz val="11"/>
      <color indexed="8"/>
      <name val="Calibri"/>
    </font>
    <font>
      <sz val="17"/>
      <color indexed="11"/>
      <name val="Roboto Bold"/>
    </font>
    <font>
      <sz val="20"/>
      <color indexed="13"/>
      <name val="Roboto Bold"/>
    </font>
    <font>
      <sz val="14"/>
      <color indexed="15"/>
      <name val="Roboto Regular"/>
    </font>
    <font>
      <sz val="14"/>
      <color indexed="15"/>
      <name val="Calibri"/>
    </font>
    <font>
      <sz val="19"/>
      <color indexed="13"/>
      <name val="Roboto Bold"/>
    </font>
    <font>
      <sz val="11"/>
      <color indexed="8"/>
      <name val="Roboto Regular"/>
    </font>
    <font>
      <sz val="11"/>
      <color indexed="13"/>
      <name val="Roboto Bold"/>
    </font>
    <font>
      <sz val="10"/>
      <color indexed="13"/>
      <name val="Roboto Bold"/>
    </font>
    <font>
      <sz val="24"/>
      <color indexed="13"/>
      <name val="Roboto Bold"/>
    </font>
    <font>
      <sz val="14"/>
      <color indexed="8"/>
      <name val="Calibri"/>
    </font>
    <font>
      <sz val="22"/>
      <color indexed="13"/>
      <name val="Roboto Regular"/>
    </font>
    <font>
      <sz val="14"/>
      <color indexed="8"/>
      <name val="Roboto Bold"/>
    </font>
    <font>
      <b/>
      <sz val="18"/>
      <color indexed="13"/>
      <name val="Calibri"/>
    </font>
    <font>
      <b/>
      <sz val="20"/>
      <color indexed="13"/>
      <name val="Calibri"/>
    </font>
    <font>
      <b/>
      <sz val="14"/>
      <color indexed="13"/>
      <name val="Calibri"/>
    </font>
    <font>
      <b/>
      <sz val="8"/>
      <color indexed="13"/>
      <name val="Arial"/>
    </font>
    <font>
      <b/>
      <sz val="11"/>
      <color indexed="8"/>
      <name val="Arial"/>
    </font>
    <font>
      <b/>
      <sz val="10"/>
      <color indexed="8"/>
      <name val="Arial"/>
    </font>
    <font>
      <b/>
      <sz val="10"/>
      <color indexed="13"/>
      <name val="Arial"/>
    </font>
    <font>
      <sz val="11"/>
      <color indexed="13"/>
      <name val="Calibri"/>
    </font>
    <font>
      <sz val="10"/>
      <color indexed="8"/>
      <name val="Arial"/>
    </font>
    <font>
      <b/>
      <sz val="11"/>
      <color indexed="8"/>
      <name val="Calibri"/>
    </font>
    <font>
      <b/>
      <sz val="20"/>
      <color indexed="13"/>
      <name val="Arial"/>
    </font>
    <font>
      <sz val="10"/>
      <color indexed="13"/>
      <name val="Arial"/>
    </font>
    <font>
      <b/>
      <sz val="10"/>
      <color indexed="8"/>
      <name val="Calibri"/>
    </font>
    <font>
      <b/>
      <sz val="14"/>
      <color indexed="13"/>
      <name val="Arial"/>
    </font>
    <font>
      <sz val="14"/>
      <color indexed="13"/>
      <name val="Arial"/>
    </font>
    <font>
      <sz val="9"/>
      <color indexed="13"/>
      <name val="Arial"/>
    </font>
  </fonts>
  <fills count="21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3"/>
        <bgColor auto="1"/>
      </patternFill>
    </fill>
    <fill>
      <patternFill patternType="solid">
        <fgColor indexed="24"/>
        <bgColor auto="1"/>
      </patternFill>
    </fill>
    <fill>
      <patternFill patternType="solid">
        <fgColor indexed="25"/>
        <bgColor auto="1"/>
      </patternFill>
    </fill>
    <fill>
      <patternFill patternType="solid">
        <fgColor indexed="26"/>
        <bgColor auto="1"/>
      </patternFill>
    </fill>
    <fill>
      <patternFill patternType="solid">
        <fgColor indexed="27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32"/>
        <bgColor auto="1"/>
      </patternFill>
    </fill>
    <fill>
      <patternFill patternType="solid">
        <fgColor rgb="FF77127A"/>
        <bgColor indexed="64"/>
      </patternFill>
    </fill>
    <fill>
      <patternFill patternType="solid">
        <fgColor rgb="FF1A2B4A"/>
        <bgColor indexed="64"/>
      </patternFill>
    </fill>
    <fill>
      <patternFill patternType="solid">
        <fgColor rgb="FF5C6975"/>
        <bgColor indexed="64"/>
      </patternFill>
    </fill>
  </fills>
  <borders count="8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13"/>
      </bottom>
      <diagonal/>
    </border>
    <border>
      <left/>
      <right/>
      <top/>
      <bottom style="thin">
        <color indexed="13"/>
      </bottom>
      <diagonal/>
    </border>
    <border>
      <left style="thin">
        <color indexed="22"/>
      </left>
      <right/>
      <top/>
      <bottom/>
      <diagonal/>
    </border>
    <border>
      <left/>
      <right/>
      <top/>
      <bottom/>
      <diagonal/>
    </border>
    <border>
      <left/>
      <right style="thin">
        <color indexed="13"/>
      </right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/>
      <top/>
      <bottom/>
      <diagonal/>
    </border>
    <border>
      <left/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 style="thin">
        <color indexed="26"/>
      </right>
      <top style="thin">
        <color indexed="13"/>
      </top>
      <bottom style="thin">
        <color indexed="13"/>
      </bottom>
      <diagonal/>
    </border>
    <border>
      <left style="thin">
        <color indexed="26"/>
      </left>
      <right style="thin">
        <color indexed="26"/>
      </right>
      <top style="thin">
        <color indexed="13"/>
      </top>
      <bottom style="thin">
        <color indexed="13"/>
      </bottom>
      <diagonal/>
    </border>
    <border>
      <left style="thin">
        <color indexed="26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13"/>
      </right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dotted">
        <color indexed="13"/>
      </bottom>
      <diagonal/>
    </border>
    <border>
      <left style="thin">
        <color indexed="22"/>
      </left>
      <right/>
      <top/>
      <bottom/>
      <diagonal/>
    </border>
    <border>
      <left/>
      <right style="dotted">
        <color indexed="8"/>
      </right>
      <top/>
      <bottom/>
      <diagonal/>
    </border>
    <border>
      <left style="dotted">
        <color indexed="8"/>
      </left>
      <right style="dotted">
        <color indexed="8"/>
      </right>
      <top style="thin">
        <color indexed="13"/>
      </top>
      <bottom/>
      <diagonal/>
    </border>
    <border>
      <left style="dotted">
        <color indexed="8"/>
      </left>
      <right style="thin">
        <color indexed="8"/>
      </right>
      <top style="thin">
        <color indexed="13"/>
      </top>
      <bottom style="dotted">
        <color indexed="8"/>
      </bottom>
      <diagonal/>
    </border>
    <border>
      <left style="thin">
        <color indexed="8"/>
      </left>
      <right style="dotted">
        <color indexed="8"/>
      </right>
      <top style="dotted">
        <color indexed="13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thin">
        <color indexed="13"/>
      </top>
      <bottom style="dotted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dotted">
        <color indexed="8"/>
      </right>
      <top/>
      <bottom/>
      <diagonal/>
    </border>
    <border>
      <left style="dotted">
        <color indexed="8"/>
      </left>
      <right style="dotted">
        <color indexed="8"/>
      </right>
      <top/>
      <bottom/>
      <diagonal/>
    </border>
    <border>
      <left style="dotted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/>
      <right/>
      <top/>
      <bottom/>
      <diagonal/>
    </border>
    <border>
      <left/>
      <right/>
      <top style="dotted">
        <color indexed="8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indexed="22"/>
      </right>
      <top/>
      <bottom style="thin">
        <color indexed="13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13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thin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8"/>
      </bottom>
      <diagonal/>
    </border>
    <border>
      <left style="thin">
        <color indexed="13"/>
      </left>
      <right/>
      <top/>
      <bottom/>
      <diagonal/>
    </border>
    <border>
      <left style="thin">
        <color indexed="8"/>
      </left>
      <right style="thin">
        <color indexed="22"/>
      </right>
      <top style="thin">
        <color indexed="8"/>
      </top>
      <bottom style="dotted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8"/>
      </top>
      <bottom style="dotted">
        <color indexed="8"/>
      </bottom>
      <diagonal/>
    </border>
    <border>
      <left style="thin">
        <color indexed="22"/>
      </left>
      <right/>
      <top style="thin">
        <color indexed="8"/>
      </top>
      <bottom style="dotted">
        <color indexed="8"/>
      </bottom>
      <diagonal/>
    </border>
    <border>
      <left/>
      <right/>
      <top style="thin">
        <color indexed="8"/>
      </top>
      <bottom style="dotted">
        <color indexed="8"/>
      </bottom>
      <diagonal/>
    </border>
    <border>
      <left/>
      <right style="thin">
        <color indexed="22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22"/>
      </right>
      <top style="dotted">
        <color indexed="8"/>
      </top>
      <bottom style="dotted">
        <color indexed="8"/>
      </bottom>
      <diagonal/>
    </border>
    <border>
      <left style="thin">
        <color indexed="22"/>
      </left>
      <right style="thin">
        <color indexed="22"/>
      </right>
      <top style="dotted">
        <color indexed="8"/>
      </top>
      <bottom style="dotted">
        <color indexed="8"/>
      </bottom>
      <diagonal/>
    </border>
    <border>
      <left style="thin">
        <color indexed="22"/>
      </left>
      <right/>
      <top style="dotted">
        <color indexed="8"/>
      </top>
      <bottom style="dotted">
        <color indexed="8"/>
      </bottom>
      <diagonal/>
    </border>
    <border>
      <left/>
      <right/>
      <top style="dotted">
        <color indexed="8"/>
      </top>
      <bottom style="dotted">
        <color indexed="8"/>
      </bottom>
      <diagonal/>
    </border>
    <border>
      <left/>
      <right style="thin">
        <color indexed="22"/>
      </right>
      <top style="dotted">
        <color indexed="8"/>
      </top>
      <bottom style="dotted">
        <color indexed="8"/>
      </bottom>
      <diagonal/>
    </border>
    <border>
      <left style="thin">
        <color indexed="8"/>
      </left>
      <right/>
      <top/>
      <bottom style="thin">
        <color indexed="31"/>
      </bottom>
      <diagonal/>
    </border>
    <border>
      <left/>
      <right style="thin">
        <color indexed="8"/>
      </right>
      <top/>
      <bottom style="thin">
        <color indexed="31"/>
      </bottom>
      <diagonal/>
    </border>
    <border>
      <left style="thin">
        <color indexed="8"/>
      </left>
      <right style="thin">
        <color indexed="22"/>
      </right>
      <top style="dotted">
        <color indexed="8"/>
      </top>
      <bottom style="dotted">
        <color indexed="31"/>
      </bottom>
      <diagonal/>
    </border>
    <border>
      <left style="thin">
        <color indexed="22"/>
      </left>
      <right style="thin">
        <color indexed="22"/>
      </right>
      <top style="dotted">
        <color indexed="8"/>
      </top>
      <bottom style="dotted">
        <color indexed="31"/>
      </bottom>
      <diagonal/>
    </border>
    <border>
      <left style="thin">
        <color indexed="22"/>
      </left>
      <right/>
      <top style="dotted">
        <color indexed="8"/>
      </top>
      <bottom style="dotted">
        <color indexed="31"/>
      </bottom>
      <diagonal/>
    </border>
    <border>
      <left/>
      <right/>
      <top style="dotted">
        <color indexed="8"/>
      </top>
      <bottom style="dotted">
        <color indexed="31"/>
      </bottom>
      <diagonal/>
    </border>
    <border>
      <left/>
      <right style="thin">
        <color indexed="22"/>
      </right>
      <top style="dotted">
        <color indexed="8"/>
      </top>
      <bottom style="dotted">
        <color indexed="31"/>
      </bottom>
      <diagonal/>
    </border>
    <border>
      <left/>
      <right/>
      <top style="thin">
        <color indexed="31"/>
      </top>
      <bottom/>
      <diagonal/>
    </border>
    <border>
      <left/>
      <right/>
      <top style="dotted">
        <color indexed="31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13"/>
      </right>
      <top/>
      <bottom/>
      <diagonal/>
    </border>
    <border>
      <left style="thin">
        <color indexed="13"/>
      </left>
      <right style="thin">
        <color indexed="13"/>
      </right>
      <top/>
      <bottom/>
      <diagonal/>
    </border>
    <border>
      <left style="thin">
        <color indexed="13"/>
      </left>
      <right/>
      <top/>
      <bottom/>
      <diagonal/>
    </border>
    <border>
      <left style="thin">
        <color indexed="13"/>
      </left>
      <right style="thin">
        <color indexed="14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dotted">
        <color indexed="8"/>
      </left>
      <right/>
      <top/>
      <bottom/>
      <diagonal/>
    </border>
    <border>
      <left/>
      <right/>
      <top style="dotted">
        <color indexed="8"/>
      </top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22"/>
      </left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22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 applyNumberFormat="0" applyFill="0" applyBorder="0" applyProtection="0"/>
  </cellStyleXfs>
  <cellXfs count="276">
    <xf numFmtId="0" fontId="0" fillId="0" borderId="0" xfId="0"/>
    <xf numFmtId="0" fontId="0" fillId="0" borderId="0" xfId="0" applyNumberFormat="1"/>
    <xf numFmtId="0" fontId="0" fillId="2" borderId="1" xfId="0" applyFill="1" applyBorder="1"/>
    <xf numFmtId="0" fontId="0" fillId="0" borderId="1" xfId="0" applyBorder="1"/>
    <xf numFmtId="0" fontId="0" fillId="3" borderId="1" xfId="0" applyFill="1" applyBorder="1"/>
    <xf numFmtId="0" fontId="0" fillId="0" borderId="2" xfId="0" applyBorder="1"/>
    <xf numFmtId="0" fontId="0" fillId="0" borderId="3" xfId="0" applyBorder="1"/>
    <xf numFmtId="0" fontId="0" fillId="0" borderId="7" xfId="0" applyBorder="1"/>
    <xf numFmtId="49" fontId="3" fillId="4" borderId="4" xfId="0" applyNumberFormat="1" applyFont="1" applyFill="1" applyBorder="1" applyAlignment="1">
      <alignment horizontal="center" vertical="center"/>
    </xf>
    <xf numFmtId="0" fontId="4" fillId="4" borderId="5" xfId="0" applyFont="1" applyFill="1" applyBorder="1"/>
    <xf numFmtId="49" fontId="3" fillId="4" borderId="5" xfId="0" applyNumberFormat="1" applyFont="1" applyFill="1" applyBorder="1" applyAlignment="1">
      <alignment horizontal="center" vertical="center"/>
    </xf>
    <xf numFmtId="49" fontId="3" fillId="4" borderId="6" xfId="0" applyNumberFormat="1" applyFont="1" applyFill="1" applyBorder="1" applyAlignment="1">
      <alignment horizontal="center" vertical="center"/>
    </xf>
    <xf numFmtId="164" fontId="5" fillId="3" borderId="8" xfId="0" applyNumberFormat="1" applyFont="1" applyFill="1" applyBorder="1" applyAlignment="1">
      <alignment horizontal="center" vertical="center"/>
    </xf>
    <xf numFmtId="0" fontId="0" fillId="4" borderId="2" xfId="0" applyFill="1" applyBorder="1"/>
    <xf numFmtId="164" fontId="5" fillId="3" borderId="2" xfId="0" applyNumberFormat="1" applyFont="1" applyFill="1" applyBorder="1" applyAlignment="1">
      <alignment horizontal="center" vertical="center"/>
    </xf>
    <xf numFmtId="164" fontId="5" fillId="3" borderId="9" xfId="0" applyNumberFormat="1" applyFont="1" applyFill="1" applyBorder="1" applyAlignment="1">
      <alignment horizontal="center" vertical="center"/>
    </xf>
    <xf numFmtId="0" fontId="0" fillId="0" borderId="10" xfId="0" applyBorder="1"/>
    <xf numFmtId="164" fontId="5" fillId="6" borderId="8" xfId="0" applyNumberFormat="1" applyFont="1" applyFill="1" applyBorder="1" applyAlignment="1">
      <alignment horizontal="center" vertical="center"/>
    </xf>
    <xf numFmtId="0" fontId="6" fillId="4" borderId="2" xfId="0" applyFont="1" applyFill="1" applyBorder="1"/>
    <xf numFmtId="164" fontId="5" fillId="6" borderId="2" xfId="0" applyNumberFormat="1" applyFont="1" applyFill="1" applyBorder="1" applyAlignment="1">
      <alignment horizontal="center" vertical="center"/>
    </xf>
    <xf numFmtId="164" fontId="5" fillId="6" borderId="9" xfId="0" applyNumberFormat="1" applyFont="1" applyFill="1" applyBorder="1" applyAlignment="1">
      <alignment horizontal="center" vertical="center"/>
    </xf>
    <xf numFmtId="164" fontId="5" fillId="7" borderId="8" xfId="0" applyNumberFormat="1" applyFont="1" applyFill="1" applyBorder="1" applyAlignment="1">
      <alignment horizontal="center" vertical="center"/>
    </xf>
    <xf numFmtId="164" fontId="5" fillId="7" borderId="2" xfId="0" applyNumberFormat="1" applyFont="1" applyFill="1" applyBorder="1" applyAlignment="1">
      <alignment horizontal="center" vertical="center"/>
    </xf>
    <xf numFmtId="164" fontId="5" fillId="7" borderId="9" xfId="0" applyNumberFormat="1" applyFont="1" applyFill="1" applyBorder="1" applyAlignment="1">
      <alignment horizontal="center" vertical="center"/>
    </xf>
    <xf numFmtId="0" fontId="0" fillId="0" borderId="5" xfId="0" applyBorder="1"/>
    <xf numFmtId="49" fontId="7" fillId="2" borderId="1" xfId="0" applyNumberFormat="1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left" vertical="center"/>
    </xf>
    <xf numFmtId="0" fontId="0" fillId="8" borderId="1" xfId="0" applyFill="1" applyBorder="1" applyAlignment="1">
      <alignment horizontal="center" vertical="center"/>
    </xf>
    <xf numFmtId="14" fontId="0" fillId="0" borderId="1" xfId="0" applyNumberFormat="1" applyBorder="1"/>
    <xf numFmtId="49" fontId="3" fillId="4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/>
    <xf numFmtId="164" fontId="11" fillId="6" borderId="1" xfId="0" applyNumberFormat="1" applyFont="1" applyFill="1" applyBorder="1" applyAlignment="1">
      <alignment horizontal="center" vertical="center"/>
    </xf>
    <xf numFmtId="0" fontId="0" fillId="4" borderId="1" xfId="0" applyFill="1" applyBorder="1"/>
    <xf numFmtId="164" fontId="11" fillId="9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/>
    <xf numFmtId="0" fontId="9" fillId="0" borderId="1" xfId="0" applyFont="1" applyBorder="1"/>
    <xf numFmtId="0" fontId="12" fillId="8" borderId="1" xfId="0" applyFont="1" applyFill="1" applyBorder="1" applyAlignment="1">
      <alignment horizontal="center" vertical="center"/>
    </xf>
    <xf numFmtId="0" fontId="10" fillId="0" borderId="1" xfId="0" applyFont="1" applyBorder="1"/>
    <xf numFmtId="164" fontId="11" fillId="8" borderId="1" xfId="0" applyNumberFormat="1" applyFont="1" applyFill="1" applyBorder="1" applyAlignment="1">
      <alignment horizontal="center" vertical="center"/>
    </xf>
    <xf numFmtId="0" fontId="6" fillId="0" borderId="1" xfId="0" applyFont="1" applyBorder="1"/>
    <xf numFmtId="0" fontId="0" fillId="7" borderId="12" xfId="0" applyFill="1" applyBorder="1"/>
    <xf numFmtId="0" fontId="0" fillId="7" borderId="13" xfId="0" applyFill="1" applyBorder="1"/>
    <xf numFmtId="0" fontId="0" fillId="7" borderId="7" xfId="0" applyFill="1" applyBorder="1"/>
    <xf numFmtId="0" fontId="0" fillId="7" borderId="1" xfId="0" applyFill="1" applyBorder="1"/>
    <xf numFmtId="0" fontId="0" fillId="13" borderId="19" xfId="0" applyFill="1" applyBorder="1"/>
    <xf numFmtId="49" fontId="16" fillId="13" borderId="20" xfId="0" applyNumberFormat="1" applyFont="1" applyFill="1" applyBorder="1" applyAlignment="1">
      <alignment horizontal="center"/>
    </xf>
    <xf numFmtId="49" fontId="16" fillId="13" borderId="20" xfId="0" applyNumberFormat="1" applyFont="1" applyFill="1" applyBorder="1" applyAlignment="1">
      <alignment horizontal="center" vertical="center" wrapText="1"/>
    </xf>
    <xf numFmtId="0" fontId="0" fillId="7" borderId="21" xfId="0" applyFill="1" applyBorder="1"/>
    <xf numFmtId="0" fontId="0" fillId="13" borderId="22" xfId="0" applyFill="1" applyBorder="1"/>
    <xf numFmtId="165" fontId="17" fillId="8" borderId="23" xfId="0" applyNumberFormat="1" applyFont="1" applyFill="1" applyBorder="1" applyAlignment="1">
      <alignment horizontal="center" vertical="center"/>
    </xf>
    <xf numFmtId="164" fontId="18" fillId="0" borderId="24" xfId="0" applyNumberFormat="1" applyFont="1" applyBorder="1" applyAlignment="1">
      <alignment horizontal="center"/>
    </xf>
    <xf numFmtId="164" fontId="18" fillId="0" borderId="25" xfId="0" applyNumberFormat="1" applyFont="1" applyBorder="1" applyAlignment="1">
      <alignment horizontal="center"/>
    </xf>
    <xf numFmtId="0" fontId="19" fillId="7" borderId="26" xfId="0" applyFont="1" applyFill="1" applyBorder="1" applyAlignment="1">
      <alignment horizontal="center" vertical="center" wrapText="1"/>
    </xf>
    <xf numFmtId="0" fontId="19" fillId="7" borderId="27" xfId="0" applyFont="1" applyFill="1" applyBorder="1" applyAlignment="1">
      <alignment horizontal="center" vertical="center" wrapText="1"/>
    </xf>
    <xf numFmtId="49" fontId="19" fillId="10" borderId="20" xfId="0" applyNumberFormat="1" applyFont="1" applyFill="1" applyBorder="1" applyAlignment="1">
      <alignment horizontal="center" vertical="center" wrapText="1"/>
    </xf>
    <xf numFmtId="49" fontId="19" fillId="3" borderId="20" xfId="0" applyNumberFormat="1" applyFont="1" applyFill="1" applyBorder="1" applyAlignment="1">
      <alignment horizontal="center" vertical="center" wrapText="1"/>
    </xf>
    <xf numFmtId="49" fontId="19" fillId="3" borderId="28" xfId="0" applyNumberFormat="1" applyFont="1" applyFill="1" applyBorder="1" applyAlignment="1">
      <alignment horizontal="center" vertical="center" wrapText="1"/>
    </xf>
    <xf numFmtId="49" fontId="19" fillId="3" borderId="20" xfId="0" applyNumberFormat="1" applyFont="1" applyFill="1" applyBorder="1" applyAlignment="1">
      <alignment horizontal="center" vertical="center"/>
    </xf>
    <xf numFmtId="49" fontId="19" fillId="9" borderId="20" xfId="0" applyNumberFormat="1" applyFont="1" applyFill="1" applyBorder="1" applyAlignment="1">
      <alignment horizontal="center" vertical="center" wrapText="1"/>
    </xf>
    <xf numFmtId="49" fontId="19" fillId="13" borderId="20" xfId="0" applyNumberFormat="1" applyFont="1" applyFill="1" applyBorder="1" applyAlignment="1">
      <alignment horizontal="center" vertical="center" wrapText="1"/>
    </xf>
    <xf numFmtId="0" fontId="20" fillId="7" borderId="29" xfId="0" applyFont="1" applyFill="1" applyBorder="1" applyAlignment="1">
      <alignment horizontal="center" vertical="center"/>
    </xf>
    <xf numFmtId="0" fontId="20" fillId="7" borderId="30" xfId="0" applyFont="1" applyFill="1" applyBorder="1" applyAlignment="1">
      <alignment horizontal="center" vertical="center"/>
    </xf>
    <xf numFmtId="0" fontId="20" fillId="10" borderId="31" xfId="0" applyNumberFormat="1" applyFont="1" applyFill="1" applyBorder="1" applyAlignment="1">
      <alignment horizontal="center" vertical="center"/>
    </xf>
    <xf numFmtId="49" fontId="0" fillId="0" borderId="32" xfId="0" applyNumberFormat="1" applyBorder="1"/>
    <xf numFmtId="166" fontId="0" fillId="0" borderId="33" xfId="0" applyNumberFormat="1" applyBorder="1" applyAlignment="1">
      <alignment horizontal="center"/>
    </xf>
    <xf numFmtId="49" fontId="0" fillId="0" borderId="34" xfId="0" applyNumberFormat="1" applyBorder="1"/>
    <xf numFmtId="0" fontId="0" fillId="8" borderId="34" xfId="0" applyNumberFormat="1" applyFill="1" applyBorder="1" applyAlignment="1">
      <alignment horizontal="center" vertical="center"/>
    </xf>
    <xf numFmtId="0" fontId="21" fillId="0" borderId="34" xfId="0" applyNumberFormat="1" applyFont="1" applyBorder="1" applyAlignment="1">
      <alignment horizontal="center"/>
    </xf>
    <xf numFmtId="0" fontId="0" fillId="0" borderId="34" xfId="0" applyNumberFormat="1" applyBorder="1" applyAlignment="1">
      <alignment horizontal="center"/>
    </xf>
    <xf numFmtId="0" fontId="0" fillId="14" borderId="34" xfId="0" applyNumberFormat="1" applyFill="1" applyBorder="1" applyAlignment="1">
      <alignment horizontal="center"/>
    </xf>
    <xf numFmtId="167" fontId="0" fillId="0" borderId="34" xfId="0" applyNumberFormat="1" applyBorder="1"/>
    <xf numFmtId="9" fontId="0" fillId="0" borderId="34" xfId="0" applyNumberFormat="1" applyBorder="1"/>
    <xf numFmtId="167" fontId="0" fillId="14" borderId="34" xfId="0" applyNumberFormat="1" applyFill="1" applyBorder="1"/>
    <xf numFmtId="167" fontId="0" fillId="14" borderId="32" xfId="0" applyNumberFormat="1" applyFill="1" applyBorder="1"/>
    <xf numFmtId="0" fontId="0" fillId="7" borderId="35" xfId="0" applyFill="1" applyBorder="1"/>
    <xf numFmtId="0" fontId="20" fillId="7" borderId="13" xfId="0" applyFont="1" applyFill="1" applyBorder="1" applyAlignment="1">
      <alignment horizontal="center" vertical="center"/>
    </xf>
    <xf numFmtId="0" fontId="20" fillId="7" borderId="36" xfId="0" applyFont="1" applyFill="1" applyBorder="1" applyAlignment="1">
      <alignment horizontal="center" vertical="center"/>
    </xf>
    <xf numFmtId="0" fontId="20" fillId="10" borderId="37" xfId="0" applyNumberFormat="1" applyFont="1" applyFill="1" applyBorder="1" applyAlignment="1">
      <alignment horizontal="center" vertical="center"/>
    </xf>
    <xf numFmtId="49" fontId="0" fillId="0" borderId="38" xfId="0" applyNumberFormat="1" applyBorder="1"/>
    <xf numFmtId="49" fontId="0" fillId="0" borderId="39" xfId="0" applyNumberFormat="1" applyBorder="1" applyAlignment="1">
      <alignment horizontal="center"/>
    </xf>
    <xf numFmtId="49" fontId="0" fillId="0" borderId="40" xfId="0" applyNumberFormat="1" applyBorder="1"/>
    <xf numFmtId="0" fontId="0" fillId="8" borderId="40" xfId="0" applyNumberFormat="1" applyFill="1" applyBorder="1" applyAlignment="1">
      <alignment horizontal="center" vertical="center"/>
    </xf>
    <xf numFmtId="0" fontId="21" fillId="0" borderId="40" xfId="0" applyNumberFormat="1" applyFont="1" applyBorder="1" applyAlignment="1">
      <alignment horizontal="center"/>
    </xf>
    <xf numFmtId="0" fontId="0" fillId="0" borderId="40" xfId="0" applyNumberFormat="1" applyBorder="1" applyAlignment="1">
      <alignment horizontal="center"/>
    </xf>
    <xf numFmtId="0" fontId="0" fillId="14" borderId="40" xfId="0" applyNumberFormat="1" applyFill="1" applyBorder="1" applyAlignment="1">
      <alignment horizontal="center"/>
    </xf>
    <xf numFmtId="167" fontId="0" fillId="0" borderId="40" xfId="0" applyNumberFormat="1" applyBorder="1"/>
    <xf numFmtId="9" fontId="0" fillId="0" borderId="40" xfId="0" applyNumberFormat="1" applyBorder="1"/>
    <xf numFmtId="167" fontId="0" fillId="14" borderId="40" xfId="0" applyNumberFormat="1" applyFill="1" applyBorder="1"/>
    <xf numFmtId="167" fontId="0" fillId="14" borderId="38" xfId="0" applyNumberFormat="1" applyFill="1" applyBorder="1"/>
    <xf numFmtId="0" fontId="0" fillId="0" borderId="38" xfId="0" applyBorder="1"/>
    <xf numFmtId="166" fontId="0" fillId="0" borderId="39" xfId="0" applyNumberFormat="1" applyBorder="1" applyAlignment="1">
      <alignment horizontal="center"/>
    </xf>
    <xf numFmtId="0" fontId="0" fillId="0" borderId="40" xfId="0" applyBorder="1"/>
    <xf numFmtId="16" fontId="0" fillId="0" borderId="40" xfId="0" applyNumberFormat="1" applyBorder="1"/>
    <xf numFmtId="0" fontId="0" fillId="8" borderId="40" xfId="0" applyFill="1" applyBorder="1" applyAlignment="1">
      <alignment horizontal="center" vertical="center"/>
    </xf>
    <xf numFmtId="0" fontId="21" fillId="0" borderId="40" xfId="0" applyFont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14" borderId="40" xfId="0" applyFill="1" applyBorder="1" applyAlignment="1">
      <alignment horizontal="center"/>
    </xf>
    <xf numFmtId="49" fontId="21" fillId="0" borderId="40" xfId="0" applyNumberFormat="1" applyFont="1" applyBorder="1" applyAlignment="1">
      <alignment horizontal="center"/>
    </xf>
    <xf numFmtId="0" fontId="0" fillId="7" borderId="36" xfId="0" applyFill="1" applyBorder="1"/>
    <xf numFmtId="0" fontId="0" fillId="10" borderId="37" xfId="0" applyFill="1" applyBorder="1"/>
    <xf numFmtId="0" fontId="0" fillId="14" borderId="40" xfId="0" applyFill="1" applyBorder="1"/>
    <xf numFmtId="167" fontId="18" fillId="14" borderId="40" xfId="0" applyNumberFormat="1" applyFont="1" applyFill="1" applyBorder="1"/>
    <xf numFmtId="165" fontId="18" fillId="14" borderId="40" xfId="0" applyNumberFormat="1" applyFont="1" applyFill="1" applyBorder="1"/>
    <xf numFmtId="167" fontId="18" fillId="14" borderId="38" xfId="0" applyNumberFormat="1" applyFont="1" applyFill="1" applyBorder="1"/>
    <xf numFmtId="0" fontId="0" fillId="7" borderId="41" xfId="0" applyFill="1" applyBorder="1"/>
    <xf numFmtId="0" fontId="0" fillId="7" borderId="42" xfId="0" applyFill="1" applyBorder="1"/>
    <xf numFmtId="167" fontId="18" fillId="7" borderId="42" xfId="0" applyNumberFormat="1" applyFont="1" applyFill="1" applyBorder="1"/>
    <xf numFmtId="165" fontId="18" fillId="7" borderId="42" xfId="0" applyNumberFormat="1" applyFont="1" applyFill="1" applyBorder="1"/>
    <xf numFmtId="0" fontId="0" fillId="15" borderId="44" xfId="0" applyFill="1" applyBorder="1"/>
    <xf numFmtId="0" fontId="0" fillId="15" borderId="1" xfId="0" applyFill="1" applyBorder="1"/>
    <xf numFmtId="0" fontId="15" fillId="15" borderId="17" xfId="0" applyFont="1" applyFill="1" applyBorder="1" applyAlignment="1">
      <alignment horizontal="center" vertical="center"/>
    </xf>
    <xf numFmtId="0" fontId="15" fillId="15" borderId="18" xfId="0" applyFont="1" applyFill="1" applyBorder="1" applyAlignment="1">
      <alignment horizontal="center" vertical="center"/>
    </xf>
    <xf numFmtId="0" fontId="19" fillId="15" borderId="26" xfId="0" applyFont="1" applyFill="1" applyBorder="1" applyAlignment="1">
      <alignment horizontal="center" vertical="center" wrapText="1"/>
    </xf>
    <xf numFmtId="0" fontId="19" fillId="15" borderId="46" xfId="0" applyFont="1" applyFill="1" applyBorder="1" applyAlignment="1">
      <alignment horizontal="center" vertical="center" wrapText="1"/>
    </xf>
    <xf numFmtId="49" fontId="19" fillId="2" borderId="47" xfId="0" applyNumberFormat="1" applyFont="1" applyFill="1" applyBorder="1" applyAlignment="1">
      <alignment horizontal="center" vertical="center" wrapText="1"/>
    </xf>
    <xf numFmtId="49" fontId="19" fillId="2" borderId="48" xfId="0" applyNumberFormat="1" applyFont="1" applyFill="1" applyBorder="1" applyAlignment="1">
      <alignment horizontal="center" vertical="center" wrapText="1"/>
    </xf>
    <xf numFmtId="49" fontId="19" fillId="2" borderId="49" xfId="0" applyNumberFormat="1" applyFont="1" applyFill="1" applyBorder="1" applyAlignment="1">
      <alignment horizontal="center" vertical="center"/>
    </xf>
    <xf numFmtId="49" fontId="19" fillId="2" borderId="49" xfId="0" applyNumberFormat="1" applyFont="1" applyFill="1" applyBorder="1" applyAlignment="1">
      <alignment horizontal="center" vertical="center" wrapText="1"/>
    </xf>
    <xf numFmtId="0" fontId="19" fillId="15" borderId="50" xfId="0" applyFont="1" applyFill="1" applyBorder="1" applyAlignment="1">
      <alignment horizontal="center" vertical="center" wrapText="1"/>
    </xf>
    <xf numFmtId="0" fontId="22" fillId="15" borderId="26" xfId="0" applyFont="1" applyFill="1" applyBorder="1" applyAlignment="1">
      <alignment horizontal="center" vertical="center"/>
    </xf>
    <xf numFmtId="0" fontId="22" fillId="15" borderId="46" xfId="0" applyFont="1" applyFill="1" applyBorder="1" applyAlignment="1">
      <alignment horizontal="center" vertical="center"/>
    </xf>
    <xf numFmtId="0" fontId="22" fillId="8" borderId="51" xfId="0" applyNumberFormat="1" applyFont="1" applyFill="1" applyBorder="1" applyAlignment="1">
      <alignment horizontal="center" vertical="center"/>
    </xf>
    <xf numFmtId="166" fontId="0" fillId="0" borderId="52" xfId="0" applyNumberFormat="1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2" xfId="0" applyNumberFormat="1" applyBorder="1" applyAlignment="1">
      <alignment horizontal="center"/>
    </xf>
    <xf numFmtId="164" fontId="0" fillId="0" borderId="53" xfId="0" applyNumberFormat="1" applyBorder="1" applyAlignment="1">
      <alignment horizontal="center"/>
    </xf>
    <xf numFmtId="9" fontId="0" fillId="14" borderId="54" xfId="0" applyNumberFormat="1" applyFill="1" applyBorder="1" applyAlignment="1">
      <alignment horizontal="center"/>
    </xf>
    <xf numFmtId="1" fontId="0" fillId="14" borderId="54" xfId="0" applyNumberFormat="1" applyFill="1" applyBorder="1" applyAlignment="1">
      <alignment horizontal="center"/>
    </xf>
    <xf numFmtId="49" fontId="0" fillId="0" borderId="55" xfId="0" applyNumberFormat="1" applyBorder="1" applyAlignment="1">
      <alignment horizontal="center"/>
    </xf>
    <xf numFmtId="166" fontId="0" fillId="0" borderId="53" xfId="0" applyNumberFormat="1" applyBorder="1" applyAlignment="1">
      <alignment horizontal="center"/>
    </xf>
    <xf numFmtId="164" fontId="0" fillId="14" borderId="54" xfId="0" applyNumberFormat="1" applyFill="1" applyBorder="1" applyAlignment="1">
      <alignment horizontal="center"/>
    </xf>
    <xf numFmtId="49" fontId="0" fillId="0" borderId="54" xfId="0" applyNumberFormat="1" applyBorder="1" applyAlignment="1">
      <alignment horizontal="center"/>
    </xf>
    <xf numFmtId="166" fontId="0" fillId="0" borderId="54" xfId="0" applyNumberFormat="1" applyBorder="1" applyAlignment="1">
      <alignment horizontal="center"/>
    </xf>
    <xf numFmtId="0" fontId="0" fillId="14" borderId="54" xfId="0" applyFill="1" applyBorder="1" applyAlignment="1">
      <alignment horizontal="center"/>
    </xf>
    <xf numFmtId="49" fontId="0" fillId="15" borderId="44" xfId="0" applyNumberFormat="1" applyFill="1" applyBorder="1" applyAlignment="1">
      <alignment horizontal="center"/>
    </xf>
    <xf numFmtId="0" fontId="22" fillId="8" borderId="56" xfId="0" applyNumberFormat="1" applyFont="1" applyFill="1" applyBorder="1" applyAlignment="1">
      <alignment horizontal="center" vertical="center"/>
    </xf>
    <xf numFmtId="0" fontId="0" fillId="0" borderId="57" xfId="0" applyBorder="1" applyAlignment="1">
      <alignment horizontal="center"/>
    </xf>
    <xf numFmtId="0" fontId="0" fillId="0" borderId="57" xfId="0" applyNumberFormat="1" applyBorder="1" applyAlignment="1">
      <alignment horizontal="center"/>
    </xf>
    <xf numFmtId="164" fontId="0" fillId="0" borderId="58" xfId="0" applyNumberFormat="1" applyBorder="1" applyAlignment="1">
      <alignment horizontal="center"/>
    </xf>
    <xf numFmtId="9" fontId="0" fillId="14" borderId="59" xfId="0" applyNumberFormat="1" applyFill="1" applyBorder="1" applyAlignment="1">
      <alignment horizontal="center"/>
    </xf>
    <xf numFmtId="1" fontId="0" fillId="14" borderId="59" xfId="0" applyNumberFormat="1" applyFill="1" applyBorder="1" applyAlignment="1">
      <alignment horizontal="center"/>
    </xf>
    <xf numFmtId="49" fontId="0" fillId="0" borderId="60" xfId="0" applyNumberFormat="1" applyBorder="1" applyAlignment="1">
      <alignment horizontal="center"/>
    </xf>
    <xf numFmtId="166" fontId="0" fillId="0" borderId="58" xfId="0" applyNumberFormat="1" applyBorder="1" applyAlignment="1">
      <alignment horizontal="center"/>
    </xf>
    <xf numFmtId="164" fontId="0" fillId="14" borderId="59" xfId="0" applyNumberFormat="1" applyFill="1" applyBorder="1" applyAlignment="1">
      <alignment horizontal="center"/>
    </xf>
    <xf numFmtId="49" fontId="0" fillId="0" borderId="59" xfId="0" applyNumberFormat="1" applyBorder="1" applyAlignment="1">
      <alignment horizontal="center"/>
    </xf>
    <xf numFmtId="166" fontId="0" fillId="0" borderId="59" xfId="0" applyNumberFormat="1" applyBorder="1" applyAlignment="1">
      <alignment horizontal="center"/>
    </xf>
    <xf numFmtId="0" fontId="0" fillId="14" borderId="59" xfId="0" applyFill="1" applyBorder="1" applyAlignment="1">
      <alignment horizontal="center"/>
    </xf>
    <xf numFmtId="0" fontId="0" fillId="0" borderId="58" xfId="0" applyBorder="1" applyAlignment="1">
      <alignment horizontal="center"/>
    </xf>
    <xf numFmtId="0" fontId="22" fillId="15" borderId="61" xfId="0" applyFont="1" applyFill="1" applyBorder="1" applyAlignment="1">
      <alignment horizontal="center" vertical="center"/>
    </xf>
    <xf numFmtId="0" fontId="22" fillId="15" borderId="62" xfId="0" applyFont="1" applyFill="1" applyBorder="1" applyAlignment="1">
      <alignment horizontal="center" vertical="center"/>
    </xf>
    <xf numFmtId="0" fontId="22" fillId="8" borderId="63" xfId="0" applyNumberFormat="1" applyFont="1" applyFill="1" applyBorder="1" applyAlignment="1">
      <alignment horizontal="center" vertical="center"/>
    </xf>
    <xf numFmtId="0" fontId="0" fillId="0" borderId="64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14" borderId="66" xfId="0" applyFill="1" applyBorder="1" applyAlignment="1">
      <alignment horizontal="center"/>
    </xf>
    <xf numFmtId="49" fontId="0" fillId="0" borderId="67" xfId="0" applyNumberFormat="1" applyBorder="1" applyAlignment="1">
      <alignment horizontal="center"/>
    </xf>
    <xf numFmtId="166" fontId="0" fillId="0" borderId="65" xfId="0" applyNumberFormat="1" applyBorder="1" applyAlignment="1">
      <alignment horizontal="center"/>
    </xf>
    <xf numFmtId="49" fontId="0" fillId="0" borderId="66" xfId="0" applyNumberFormat="1" applyBorder="1" applyAlignment="1">
      <alignment horizontal="center"/>
    </xf>
    <xf numFmtId="166" fontId="0" fillId="0" borderId="66" xfId="0" applyNumberFormat="1" applyBorder="1" applyAlignment="1">
      <alignment horizontal="center"/>
    </xf>
    <xf numFmtId="0" fontId="22" fillId="15" borderId="68" xfId="0" applyFont="1" applyFill="1" applyBorder="1" applyAlignment="1">
      <alignment horizontal="center" vertical="center"/>
    </xf>
    <xf numFmtId="0" fontId="22" fillId="15" borderId="69" xfId="0" applyFont="1" applyFill="1" applyBorder="1" applyAlignment="1">
      <alignment horizontal="center" vertical="center"/>
    </xf>
    <xf numFmtId="0" fontId="0" fillId="15" borderId="69" xfId="0" applyFill="1" applyBorder="1" applyAlignment="1">
      <alignment horizontal="center"/>
    </xf>
    <xf numFmtId="49" fontId="0" fillId="15" borderId="69" xfId="0" applyNumberFormat="1" applyFill="1" applyBorder="1" applyAlignment="1">
      <alignment horizontal="center"/>
    </xf>
    <xf numFmtId="166" fontId="0" fillId="15" borderId="69" xfId="0" applyNumberFormat="1" applyFill="1" applyBorder="1" applyAlignment="1">
      <alignment horizontal="center"/>
    </xf>
    <xf numFmtId="49" fontId="0" fillId="15" borderId="43" xfId="0" applyNumberFormat="1" applyFill="1" applyBorder="1" applyAlignment="1">
      <alignment horizontal="center"/>
    </xf>
    <xf numFmtId="0" fontId="0" fillId="16" borderId="43" xfId="0" applyFill="1" applyBorder="1"/>
    <xf numFmtId="0" fontId="0" fillId="16" borderId="7" xfId="0" applyFill="1" applyBorder="1"/>
    <xf numFmtId="0" fontId="0" fillId="16" borderId="1" xfId="0" applyFill="1" applyBorder="1"/>
    <xf numFmtId="0" fontId="0" fillId="16" borderId="3" xfId="0" applyFill="1" applyBorder="1"/>
    <xf numFmtId="0" fontId="0" fillId="16" borderId="70" xfId="0" applyFill="1" applyBorder="1"/>
    <xf numFmtId="0" fontId="23" fillId="16" borderId="43" xfId="0" applyFont="1" applyFill="1" applyBorder="1" applyAlignment="1">
      <alignment horizontal="center"/>
    </xf>
    <xf numFmtId="0" fontId="24" fillId="16" borderId="43" xfId="0" applyFont="1" applyFill="1" applyBorder="1" applyAlignment="1">
      <alignment horizontal="center"/>
    </xf>
    <xf numFmtId="1" fontId="25" fillId="14" borderId="71" xfId="0" applyNumberFormat="1" applyFont="1" applyFill="1" applyBorder="1" applyAlignment="1">
      <alignment horizontal="center" vertical="center"/>
    </xf>
    <xf numFmtId="0" fontId="18" fillId="8" borderId="70" xfId="0" applyNumberFormat="1" applyFont="1" applyFill="1" applyBorder="1" applyAlignment="1">
      <alignment horizontal="center" vertical="center"/>
    </xf>
    <xf numFmtId="0" fontId="26" fillId="16" borderId="43" xfId="0" applyFont="1" applyFill="1" applyBorder="1"/>
    <xf numFmtId="0" fontId="26" fillId="5" borderId="7" xfId="0" applyFont="1" applyFill="1" applyBorder="1"/>
    <xf numFmtId="0" fontId="15" fillId="5" borderId="1" xfId="0" applyFont="1" applyFill="1" applyBorder="1"/>
    <xf numFmtId="0" fontId="15" fillId="5" borderId="3" xfId="0" applyFont="1" applyFill="1" applyBorder="1"/>
    <xf numFmtId="0" fontId="19" fillId="16" borderId="43" xfId="0" applyFont="1" applyFill="1" applyBorder="1"/>
    <xf numFmtId="0" fontId="19" fillId="5" borderId="7" xfId="0" applyFont="1" applyFill="1" applyBorder="1"/>
    <xf numFmtId="49" fontId="24" fillId="5" borderId="1" xfId="0" applyNumberFormat="1" applyFont="1" applyFill="1" applyBorder="1"/>
    <xf numFmtId="0" fontId="24" fillId="5" borderId="1" xfId="0" applyFont="1" applyFill="1" applyBorder="1"/>
    <xf numFmtId="164" fontId="25" fillId="14" borderId="71" xfId="0" applyNumberFormat="1" applyFont="1" applyFill="1" applyBorder="1" applyAlignment="1">
      <alignment horizontal="center" vertical="center"/>
    </xf>
    <xf numFmtId="164" fontId="25" fillId="14" borderId="1" xfId="0" applyNumberFormat="1" applyFont="1" applyFill="1" applyBorder="1" applyAlignment="1">
      <alignment horizontal="center" vertical="center"/>
    </xf>
    <xf numFmtId="0" fontId="26" fillId="5" borderId="72" xfId="0" applyFont="1" applyFill="1" applyBorder="1"/>
    <xf numFmtId="49" fontId="19" fillId="5" borderId="20" xfId="0" applyNumberFormat="1" applyFont="1" applyFill="1" applyBorder="1" applyAlignment="1">
      <alignment horizontal="center" vertical="center" wrapText="1"/>
    </xf>
    <xf numFmtId="49" fontId="16" fillId="5" borderId="20" xfId="0" applyNumberFormat="1" applyFont="1" applyFill="1" applyBorder="1" applyAlignment="1">
      <alignment horizontal="center" vertical="center"/>
    </xf>
    <xf numFmtId="0" fontId="15" fillId="5" borderId="74" xfId="0" applyFont="1" applyFill="1" applyBorder="1"/>
    <xf numFmtId="164" fontId="25" fillId="8" borderId="1" xfId="0" applyNumberFormat="1" applyFont="1" applyFill="1" applyBorder="1" applyAlignment="1">
      <alignment horizontal="center" vertical="center"/>
    </xf>
    <xf numFmtId="165" fontId="17" fillId="8" borderId="75" xfId="0" applyNumberFormat="1" applyFont="1" applyFill="1" applyBorder="1" applyAlignment="1">
      <alignment horizontal="center" vertical="center"/>
    </xf>
    <xf numFmtId="164" fontId="17" fillId="8" borderId="75" xfId="0" applyNumberFormat="1" applyFont="1" applyFill="1" applyBorder="1" applyAlignment="1">
      <alignment horizontal="center" vertical="center"/>
    </xf>
    <xf numFmtId="0" fontId="26" fillId="5" borderId="36" xfId="0" applyFont="1" applyFill="1" applyBorder="1"/>
    <xf numFmtId="49" fontId="0" fillId="8" borderId="34" xfId="0" applyNumberFormat="1" applyFill="1" applyBorder="1" applyAlignment="1">
      <alignment horizontal="center" vertical="center"/>
    </xf>
    <xf numFmtId="9" fontId="0" fillId="0" borderId="34" xfId="0" applyNumberFormat="1" applyBorder="1" applyAlignment="1">
      <alignment horizontal="center"/>
    </xf>
    <xf numFmtId="0" fontId="15" fillId="5" borderId="37" xfId="0" applyFont="1" applyFill="1" applyBorder="1"/>
    <xf numFmtId="0" fontId="0" fillId="8" borderId="34" xfId="0" applyFill="1" applyBorder="1" applyAlignment="1">
      <alignment horizontal="center" vertical="center"/>
    </xf>
    <xf numFmtId="164" fontId="0" fillId="0" borderId="34" xfId="0" applyNumberFormat="1" applyBorder="1" applyAlignment="1">
      <alignment horizontal="center"/>
    </xf>
    <xf numFmtId="0" fontId="15" fillId="5" borderId="77" xfId="0" applyFont="1" applyFill="1" applyBorder="1"/>
    <xf numFmtId="49" fontId="0" fillId="8" borderId="40" xfId="0" applyNumberFormat="1" applyFill="1" applyBorder="1" applyAlignment="1">
      <alignment horizontal="center" vertical="center"/>
    </xf>
    <xf numFmtId="9" fontId="0" fillId="0" borderId="40" xfId="0" applyNumberFormat="1" applyBorder="1" applyAlignment="1">
      <alignment horizontal="center"/>
    </xf>
    <xf numFmtId="164" fontId="0" fillId="0" borderId="40" xfId="0" applyNumberFormat="1" applyBorder="1" applyAlignment="1">
      <alignment horizontal="center"/>
    </xf>
    <xf numFmtId="0" fontId="15" fillId="16" borderId="43" xfId="0" applyFont="1" applyFill="1" applyBorder="1"/>
    <xf numFmtId="0" fontId="15" fillId="5" borderId="8" xfId="0" applyFont="1" applyFill="1" applyBorder="1"/>
    <xf numFmtId="0" fontId="15" fillId="5" borderId="78" xfId="0" applyFont="1" applyFill="1" applyBorder="1"/>
    <xf numFmtId="0" fontId="15" fillId="5" borderId="2" xfId="0" applyFont="1" applyFill="1" applyBorder="1"/>
    <xf numFmtId="0" fontId="15" fillId="5" borderId="9" xfId="0" applyFont="1" applyFill="1" applyBorder="1"/>
    <xf numFmtId="0" fontId="0" fillId="16" borderId="8" xfId="0" applyFill="1" applyBorder="1"/>
    <xf numFmtId="0" fontId="0" fillId="16" borderId="2" xfId="0" applyFill="1" applyBorder="1"/>
    <xf numFmtId="0" fontId="15" fillId="16" borderId="79" xfId="0" applyFont="1" applyFill="1" applyBorder="1"/>
    <xf numFmtId="0" fontId="0" fillId="16" borderId="79" xfId="0" applyFill="1" applyBorder="1"/>
    <xf numFmtId="0" fontId="0" fillId="7" borderId="43" xfId="0" applyFill="1" applyBorder="1"/>
    <xf numFmtId="164" fontId="0" fillId="7" borderId="12" xfId="0" applyNumberFormat="1" applyFill="1" applyBorder="1"/>
    <xf numFmtId="0" fontId="0" fillId="17" borderId="7" xfId="0" applyFill="1" applyBorder="1"/>
    <xf numFmtId="0" fontId="0" fillId="17" borderId="80" xfId="0" applyFill="1" applyBorder="1"/>
    <xf numFmtId="164" fontId="0" fillId="17" borderId="80" xfId="0" applyNumberFormat="1" applyFill="1" applyBorder="1"/>
    <xf numFmtId="0" fontId="0" fillId="17" borderId="1" xfId="0" applyFill="1" applyBorder="1"/>
    <xf numFmtId="0" fontId="0" fillId="17" borderId="81" xfId="0" applyFill="1" applyBorder="1"/>
    <xf numFmtId="49" fontId="28" fillId="7" borderId="82" xfId="0" applyNumberFormat="1" applyFont="1" applyFill="1" applyBorder="1" applyAlignment="1">
      <alignment horizontal="center" vertical="center" wrapText="1"/>
    </xf>
    <xf numFmtId="0" fontId="0" fillId="17" borderId="83" xfId="0" applyFill="1" applyBorder="1"/>
    <xf numFmtId="0" fontId="0" fillId="17" borderId="84" xfId="0" applyFill="1" applyBorder="1"/>
    <xf numFmtId="17" fontId="0" fillId="8" borderId="51" xfId="0" applyNumberFormat="1" applyFill="1" applyBorder="1" applyAlignment="1">
      <alignment horizontal="center" vertical="center"/>
    </xf>
    <xf numFmtId="164" fontId="0" fillId="8" borderId="52" xfId="0" applyNumberFormat="1" applyFill="1" applyBorder="1"/>
    <xf numFmtId="164" fontId="0" fillId="8" borderId="85" xfId="0" applyNumberFormat="1" applyFill="1" applyBorder="1"/>
    <xf numFmtId="0" fontId="0" fillId="17" borderId="35" xfId="0" applyFill="1" applyBorder="1"/>
    <xf numFmtId="17" fontId="0" fillId="8" borderId="56" xfId="0" applyNumberFormat="1" applyFill="1" applyBorder="1" applyAlignment="1">
      <alignment horizontal="center" vertical="center"/>
    </xf>
    <xf numFmtId="164" fontId="0" fillId="8" borderId="57" xfId="0" applyNumberFormat="1" applyFill="1" applyBorder="1"/>
    <xf numFmtId="164" fontId="0" fillId="8" borderId="86" xfId="0" applyNumberFormat="1" applyFill="1" applyBorder="1"/>
    <xf numFmtId="17" fontId="0" fillId="7" borderId="42" xfId="0" applyNumberFormat="1" applyFill="1" applyBorder="1" applyAlignment="1">
      <alignment horizontal="center" vertical="center"/>
    </xf>
    <xf numFmtId="164" fontId="0" fillId="7" borderId="42" xfId="0" applyNumberFormat="1" applyFill="1" applyBorder="1"/>
    <xf numFmtId="49" fontId="0" fillId="0" borderId="87" xfId="0" applyNumberFormat="1" applyBorder="1"/>
    <xf numFmtId="0" fontId="0" fillId="0" borderId="87" xfId="0" applyBorder="1"/>
    <xf numFmtId="0" fontId="16" fillId="5" borderId="20" xfId="0" applyFont="1" applyFill="1" applyBorder="1" applyAlignment="1">
      <alignment horizontal="center" vertical="center"/>
    </xf>
    <xf numFmtId="0" fontId="15" fillId="5" borderId="73" xfId="0" applyFont="1" applyFill="1" applyBorder="1" applyAlignment="1">
      <alignment vertical="center"/>
    </xf>
    <xf numFmtId="1" fontId="18" fillId="0" borderId="76" xfId="0" applyNumberFormat="1" applyFont="1" applyBorder="1" applyAlignment="1">
      <alignment horizontal="center" vertical="center"/>
    </xf>
    <xf numFmtId="164" fontId="18" fillId="0" borderId="76" xfId="0" applyNumberFormat="1" applyFont="1" applyBorder="1" applyAlignment="1">
      <alignment horizontal="center" vertical="center"/>
    </xf>
    <xf numFmtId="49" fontId="1" fillId="4" borderId="4" xfId="0" applyNumberFormat="1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49" fontId="15" fillId="13" borderId="1" xfId="0" applyNumberFormat="1" applyFont="1" applyFill="1" applyBorder="1" applyAlignment="1">
      <alignment horizontal="center"/>
    </xf>
    <xf numFmtId="0" fontId="15" fillId="13" borderId="15" xfId="0" applyFont="1" applyFill="1" applyBorder="1" applyAlignment="1">
      <alignment horizontal="center"/>
    </xf>
    <xf numFmtId="0" fontId="15" fillId="13" borderId="16" xfId="0" applyFont="1" applyFill="1" applyBorder="1" applyAlignment="1">
      <alignment horizontal="center"/>
    </xf>
    <xf numFmtId="49" fontId="13" fillId="3" borderId="1" xfId="0" applyNumberFormat="1" applyFont="1" applyFill="1" applyBorder="1" applyAlignment="1">
      <alignment horizontal="center" vertical="center"/>
    </xf>
    <xf numFmtId="0" fontId="13" fillId="11" borderId="1" xfId="0" applyFont="1" applyFill="1" applyBorder="1" applyAlignment="1">
      <alignment horizontal="center" vertical="center"/>
    </xf>
    <xf numFmtId="0" fontId="13" fillId="11" borderId="15" xfId="0" applyFont="1" applyFill="1" applyBorder="1" applyAlignment="1">
      <alignment horizontal="center" vertical="center"/>
    </xf>
    <xf numFmtId="49" fontId="14" fillId="9" borderId="1" xfId="0" applyNumberFormat="1" applyFont="1" applyFill="1" applyBorder="1" applyAlignment="1">
      <alignment horizontal="center" vertical="center"/>
    </xf>
    <xf numFmtId="0" fontId="14" fillId="12" borderId="1" xfId="0" applyFont="1" applyFill="1" applyBorder="1" applyAlignment="1">
      <alignment horizontal="center" vertical="center"/>
    </xf>
    <xf numFmtId="0" fontId="14" fillId="12" borderId="15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15" xfId="0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0" fillId="0" borderId="17" xfId="0" applyBorder="1"/>
    <xf numFmtId="0" fontId="0" fillId="7" borderId="8" xfId="0" applyFill="1" applyBorder="1" applyAlignment="1">
      <alignment horizontal="center"/>
    </xf>
    <xf numFmtId="0" fontId="0" fillId="0" borderId="18" xfId="0" applyBorder="1"/>
    <xf numFmtId="49" fontId="15" fillId="2" borderId="15" xfId="0" applyNumberFormat="1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45" xfId="0" applyFont="1" applyFill="1" applyBorder="1" applyAlignment="1">
      <alignment horizontal="center" vertical="center"/>
    </xf>
    <xf numFmtId="49" fontId="23" fillId="15" borderId="7" xfId="0" applyNumberFormat="1" applyFont="1" applyFill="1" applyBorder="1" applyAlignment="1">
      <alignment horizontal="center" vertical="center"/>
    </xf>
    <xf numFmtId="0" fontId="23" fillId="5" borderId="1" xfId="0" applyFont="1" applyFill="1" applyBorder="1" applyAlignment="1">
      <alignment horizontal="center"/>
    </xf>
    <xf numFmtId="0" fontId="23" fillId="5" borderId="3" xfId="0" applyFont="1" applyFill="1" applyBorder="1" applyAlignment="1">
      <alignment horizontal="center"/>
    </xf>
    <xf numFmtId="0" fontId="23" fillId="5" borderId="7" xfId="0" applyFont="1" applyFill="1" applyBorder="1" applyAlignment="1">
      <alignment horizontal="center"/>
    </xf>
    <xf numFmtId="49" fontId="24" fillId="5" borderId="7" xfId="0" applyNumberFormat="1" applyFont="1" applyFill="1" applyBorder="1" applyAlignment="1">
      <alignment horizontal="center"/>
    </xf>
    <xf numFmtId="0" fontId="24" fillId="5" borderId="1" xfId="0" applyFont="1" applyFill="1" applyBorder="1" applyAlignment="1">
      <alignment horizontal="center"/>
    </xf>
    <xf numFmtId="49" fontId="27" fillId="5" borderId="1" xfId="0" applyNumberFormat="1" applyFont="1" applyFill="1" applyBorder="1" applyAlignment="1">
      <alignment horizontal="center"/>
    </xf>
    <xf numFmtId="0" fontId="26" fillId="5" borderId="1" xfId="0" applyFont="1" applyFill="1" applyBorder="1" applyAlignment="1">
      <alignment horizontal="center"/>
    </xf>
    <xf numFmtId="0" fontId="26" fillId="5" borderId="15" xfId="0" applyFont="1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7" borderId="44" xfId="0" applyFill="1" applyBorder="1" applyAlignment="1">
      <alignment horizontal="center"/>
    </xf>
    <xf numFmtId="0" fontId="0" fillId="18" borderId="1" xfId="0" applyFill="1" applyBorder="1"/>
    <xf numFmtId="0" fontId="0" fillId="19" borderId="1" xfId="0" applyFill="1" applyBorder="1"/>
    <xf numFmtId="0" fontId="0" fillId="20" borderId="1" xfId="0" applyFill="1" applyBorder="1"/>
  </cellXfs>
  <cellStyles count="1">
    <cellStyle name="Normal" xfId="0" builtinId="0"/>
  </cellStyles>
  <dxfs count="3">
    <dxf>
      <font>
        <color rgb="FFFFFFFF"/>
      </font>
      <fill>
        <patternFill patternType="solid">
          <fgColor indexed="28"/>
          <bgColor indexed="30"/>
        </patternFill>
      </fill>
    </dxf>
    <dxf>
      <font>
        <color rgb="FF000000"/>
      </font>
      <fill>
        <patternFill patternType="solid">
          <fgColor indexed="28"/>
          <bgColor indexed="27"/>
        </patternFill>
      </fill>
    </dxf>
    <dxf>
      <fill>
        <patternFill patternType="solid">
          <fgColor indexed="28"/>
          <bgColor indexed="29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E80070"/>
      <rgbColor rgb="FFE80070"/>
      <rgbColor rgb="FF1A2B4A"/>
      <rgbColor rgb="FFDDDDDD"/>
      <rgbColor rgb="FFFFFFFF"/>
      <rgbColor rgb="FF1F497D"/>
      <rgbColor rgb="FF5D6975"/>
      <rgbColor rgb="FF295593"/>
      <rgbColor rgb="FF77127B"/>
      <rgbColor rgb="FF400943"/>
      <rgbColor rgb="FFC0178B"/>
      <rgbColor rgb="FFD8D8D8"/>
      <rgbColor rgb="FF595959"/>
      <rgbColor rgb="FFAAAAAA"/>
      <rgbColor rgb="FF510C54"/>
      <rgbColor rgb="FF0FAC67"/>
      <rgbColor rgb="FFFFC400"/>
      <rgbColor rgb="FF2A5595"/>
      <rgbColor rgb="FFFFFF00"/>
      <rgbColor rgb="00000000"/>
      <rgbColor rgb="FF00B050"/>
      <rgbColor rgb="FFFF0000"/>
      <rgbColor rgb="FF010043"/>
      <rgbColor rgb="FFFF3399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295594"/>
      <color rgb="FF1A2B4A"/>
      <color rgb="FFC1178B"/>
      <color rgb="FF77127A"/>
      <color rgb="FF5C69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title>
      <c:tx>
        <c:rich>
          <a:bodyPr rot="0"/>
          <a:lstStyle/>
          <a:p>
            <a:pPr>
              <a:defRPr sz="1400" b="0" i="0" u="none" strike="noStrike">
                <a:solidFill>
                  <a:srgbClr val="595959"/>
                </a:solidFill>
                <a:latin typeface="Calibri"/>
              </a:defRPr>
            </a:pPr>
            <a:r>
              <a:rPr lang="pt-BR" sz="1400" b="0" i="0" u="none" strike="noStrike">
                <a:solidFill>
                  <a:srgbClr val="595959"/>
                </a:solidFill>
                <a:latin typeface="Calibri"/>
              </a:rPr>
              <a:t>Título do Gráfico</a:t>
            </a:r>
          </a:p>
        </c:rich>
      </c:tx>
      <c:layout>
        <c:manualLayout>
          <c:xMode val="edge"/>
          <c:yMode val="edge"/>
          <c:x val="0.41923700000000003"/>
          <c:y val="0"/>
          <c:w val="0.161526"/>
          <c:h val="6.9686200000000004E-2"/>
        </c:manualLayout>
      </c:layout>
      <c:overlay val="1"/>
      <c:spPr>
        <a:noFill/>
        <a:effectLst/>
      </c:spPr>
    </c:title>
    <c:autoTitleDeleted val="0"/>
    <c:plotArea>
      <c:layout>
        <c:manualLayout>
          <c:layoutTarget val="inner"/>
          <c:xMode val="edge"/>
          <c:yMode val="edge"/>
          <c:x val="0.10716000000000001"/>
          <c:y val="6.9686200000000004E-2"/>
          <c:w val="0.88783999999999996"/>
          <c:h val="0.83446699999999996"/>
        </c:manualLayout>
      </c:layout>
      <c:barChart>
        <c:barDir val="col"/>
        <c:grouping val="clustered"/>
        <c:varyColors val="0"/>
        <c:ser>
          <c:idx val="0"/>
          <c:order val="0"/>
          <c:tx>
            <c:v>Faturamento </c:v>
          </c:tx>
          <c:spPr>
            <a:solidFill>
              <a:schemeClr val="accent1"/>
            </a:solidFill>
            <a:ln w="12700" cap="flat">
              <a:noFill/>
              <a:miter lim="400000"/>
            </a:ln>
            <a:effectLst/>
          </c:spPr>
          <c:invertIfNegative val="0"/>
          <c:cat>
            <c:numRef>
              <c:f>'Historico de vendas'!$D$4:$D$53</c:f>
              <c:numCache>
                <c:formatCode>mmm\-yy</c:formatCode>
                <c:ptCount val="50"/>
                <c:pt idx="0">
                  <c:v>45597</c:v>
                </c:pt>
                <c:pt idx="1">
                  <c:v>45627</c:v>
                </c:pt>
                <c:pt idx="2">
                  <c:v>45658</c:v>
                </c:pt>
                <c:pt idx="3">
                  <c:v>45689</c:v>
                </c:pt>
                <c:pt idx="4">
                  <c:v>45717</c:v>
                </c:pt>
                <c:pt idx="5">
                  <c:v>45748</c:v>
                </c:pt>
                <c:pt idx="6">
                  <c:v>45778</c:v>
                </c:pt>
                <c:pt idx="7">
                  <c:v>45809</c:v>
                </c:pt>
                <c:pt idx="8">
                  <c:v>45839</c:v>
                </c:pt>
                <c:pt idx="9">
                  <c:v>45870</c:v>
                </c:pt>
                <c:pt idx="10">
                  <c:v>45901</c:v>
                </c:pt>
                <c:pt idx="11">
                  <c:v>45931</c:v>
                </c:pt>
                <c:pt idx="12">
                  <c:v>45962</c:v>
                </c:pt>
                <c:pt idx="13">
                  <c:v>45992</c:v>
                </c:pt>
                <c:pt idx="14">
                  <c:v>46023</c:v>
                </c:pt>
                <c:pt idx="15">
                  <c:v>46054</c:v>
                </c:pt>
                <c:pt idx="16">
                  <c:v>46082</c:v>
                </c:pt>
                <c:pt idx="17">
                  <c:v>46113</c:v>
                </c:pt>
                <c:pt idx="18">
                  <c:v>46143</c:v>
                </c:pt>
                <c:pt idx="19">
                  <c:v>46174</c:v>
                </c:pt>
                <c:pt idx="20">
                  <c:v>46204</c:v>
                </c:pt>
                <c:pt idx="21">
                  <c:v>46235</c:v>
                </c:pt>
                <c:pt idx="22">
                  <c:v>46266</c:v>
                </c:pt>
                <c:pt idx="23">
                  <c:v>46296</c:v>
                </c:pt>
                <c:pt idx="24">
                  <c:v>46327</c:v>
                </c:pt>
                <c:pt idx="25">
                  <c:v>46357</c:v>
                </c:pt>
                <c:pt idx="26">
                  <c:v>46388</c:v>
                </c:pt>
                <c:pt idx="27">
                  <c:v>46419</c:v>
                </c:pt>
                <c:pt idx="28">
                  <c:v>46447</c:v>
                </c:pt>
                <c:pt idx="29">
                  <c:v>46478</c:v>
                </c:pt>
                <c:pt idx="30">
                  <c:v>46508</c:v>
                </c:pt>
                <c:pt idx="31">
                  <c:v>46539</c:v>
                </c:pt>
                <c:pt idx="32">
                  <c:v>46569</c:v>
                </c:pt>
                <c:pt idx="33">
                  <c:v>46600</c:v>
                </c:pt>
                <c:pt idx="34">
                  <c:v>46631</c:v>
                </c:pt>
                <c:pt idx="35">
                  <c:v>46661</c:v>
                </c:pt>
                <c:pt idx="36">
                  <c:v>46692</c:v>
                </c:pt>
                <c:pt idx="37">
                  <c:v>46722</c:v>
                </c:pt>
                <c:pt idx="38">
                  <c:v>46753</c:v>
                </c:pt>
                <c:pt idx="39">
                  <c:v>46784</c:v>
                </c:pt>
                <c:pt idx="40">
                  <c:v>46813</c:v>
                </c:pt>
                <c:pt idx="41">
                  <c:v>46844</c:v>
                </c:pt>
                <c:pt idx="42">
                  <c:v>46874</c:v>
                </c:pt>
                <c:pt idx="43">
                  <c:v>46905</c:v>
                </c:pt>
                <c:pt idx="44">
                  <c:v>46935</c:v>
                </c:pt>
                <c:pt idx="45">
                  <c:v>46966</c:v>
                </c:pt>
                <c:pt idx="46">
                  <c:v>46997</c:v>
                </c:pt>
                <c:pt idx="47">
                  <c:v>47027</c:v>
                </c:pt>
                <c:pt idx="48">
                  <c:v>47058</c:v>
                </c:pt>
                <c:pt idx="49">
                  <c:v>47088</c:v>
                </c:pt>
              </c:numCache>
            </c:numRef>
          </c:cat>
          <c:val>
            <c:numRef>
              <c:f>'Historico de vendas'!$E$4:$E$53</c:f>
              <c:numCache>
                <c:formatCode>"R$ "#,##0.00</c:formatCode>
                <c:ptCount val="50"/>
                <c:pt idx="0">
                  <c:v>28000</c:v>
                </c:pt>
                <c:pt idx="1">
                  <c:v>33000</c:v>
                </c:pt>
                <c:pt idx="2">
                  <c:v>35000</c:v>
                </c:pt>
                <c:pt idx="3">
                  <c:v>42000</c:v>
                </c:pt>
                <c:pt idx="4">
                  <c:v>67000</c:v>
                </c:pt>
                <c:pt idx="5">
                  <c:v>82000</c:v>
                </c:pt>
                <c:pt idx="6">
                  <c:v>92000</c:v>
                </c:pt>
                <c:pt idx="7">
                  <c:v>95000</c:v>
                </c:pt>
                <c:pt idx="8">
                  <c:v>97000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03-402A-9B37-92958017CB23}"/>
            </c:ext>
          </c:extLst>
        </c:ser>
        <c:ser>
          <c:idx val="1"/>
          <c:order val="1"/>
          <c:tx>
            <c:v>Lucro bruto</c:v>
          </c:tx>
          <c:spPr>
            <a:solidFill>
              <a:schemeClr val="accent2"/>
            </a:solidFill>
            <a:ln w="12700" cap="flat">
              <a:noFill/>
              <a:miter lim="400000"/>
            </a:ln>
            <a:effectLst/>
          </c:spPr>
          <c:invertIfNegative val="0"/>
          <c:cat>
            <c:numRef>
              <c:f>'Historico de vendas'!$D$4:$D$53</c:f>
              <c:numCache>
                <c:formatCode>mmm\-yy</c:formatCode>
                <c:ptCount val="50"/>
                <c:pt idx="0">
                  <c:v>45597</c:v>
                </c:pt>
                <c:pt idx="1">
                  <c:v>45627</c:v>
                </c:pt>
                <c:pt idx="2">
                  <c:v>45658</c:v>
                </c:pt>
                <c:pt idx="3">
                  <c:v>45689</c:v>
                </c:pt>
                <c:pt idx="4">
                  <c:v>45717</c:v>
                </c:pt>
                <c:pt idx="5">
                  <c:v>45748</c:v>
                </c:pt>
                <c:pt idx="6">
                  <c:v>45778</c:v>
                </c:pt>
                <c:pt idx="7">
                  <c:v>45809</c:v>
                </c:pt>
                <c:pt idx="8">
                  <c:v>45839</c:v>
                </c:pt>
                <c:pt idx="9">
                  <c:v>45870</c:v>
                </c:pt>
                <c:pt idx="10">
                  <c:v>45901</c:v>
                </c:pt>
                <c:pt idx="11">
                  <c:v>45931</c:v>
                </c:pt>
                <c:pt idx="12">
                  <c:v>45962</c:v>
                </c:pt>
                <c:pt idx="13">
                  <c:v>45992</c:v>
                </c:pt>
                <c:pt idx="14">
                  <c:v>46023</c:v>
                </c:pt>
                <c:pt idx="15">
                  <c:v>46054</c:v>
                </c:pt>
                <c:pt idx="16">
                  <c:v>46082</c:v>
                </c:pt>
                <c:pt idx="17">
                  <c:v>46113</c:v>
                </c:pt>
                <c:pt idx="18">
                  <c:v>46143</c:v>
                </c:pt>
                <c:pt idx="19">
                  <c:v>46174</c:v>
                </c:pt>
                <c:pt idx="20">
                  <c:v>46204</c:v>
                </c:pt>
                <c:pt idx="21">
                  <c:v>46235</c:v>
                </c:pt>
                <c:pt idx="22">
                  <c:v>46266</c:v>
                </c:pt>
                <c:pt idx="23">
                  <c:v>46296</c:v>
                </c:pt>
                <c:pt idx="24">
                  <c:v>46327</c:v>
                </c:pt>
                <c:pt idx="25">
                  <c:v>46357</c:v>
                </c:pt>
                <c:pt idx="26">
                  <c:v>46388</c:v>
                </c:pt>
                <c:pt idx="27">
                  <c:v>46419</c:v>
                </c:pt>
                <c:pt idx="28">
                  <c:v>46447</c:v>
                </c:pt>
                <c:pt idx="29">
                  <c:v>46478</c:v>
                </c:pt>
                <c:pt idx="30">
                  <c:v>46508</c:v>
                </c:pt>
                <c:pt idx="31">
                  <c:v>46539</c:v>
                </c:pt>
                <c:pt idx="32">
                  <c:v>46569</c:v>
                </c:pt>
                <c:pt idx="33">
                  <c:v>46600</c:v>
                </c:pt>
                <c:pt idx="34">
                  <c:v>46631</c:v>
                </c:pt>
                <c:pt idx="35">
                  <c:v>46661</c:v>
                </c:pt>
                <c:pt idx="36">
                  <c:v>46692</c:v>
                </c:pt>
                <c:pt idx="37">
                  <c:v>46722</c:v>
                </c:pt>
                <c:pt idx="38">
                  <c:v>46753</c:v>
                </c:pt>
                <c:pt idx="39">
                  <c:v>46784</c:v>
                </c:pt>
                <c:pt idx="40">
                  <c:v>46813</c:v>
                </c:pt>
                <c:pt idx="41">
                  <c:v>46844</c:v>
                </c:pt>
                <c:pt idx="42">
                  <c:v>46874</c:v>
                </c:pt>
                <c:pt idx="43">
                  <c:v>46905</c:v>
                </c:pt>
                <c:pt idx="44">
                  <c:v>46935</c:v>
                </c:pt>
                <c:pt idx="45">
                  <c:v>46966</c:v>
                </c:pt>
                <c:pt idx="46">
                  <c:v>46997</c:v>
                </c:pt>
                <c:pt idx="47">
                  <c:v>47027</c:v>
                </c:pt>
                <c:pt idx="48">
                  <c:v>47058</c:v>
                </c:pt>
                <c:pt idx="49">
                  <c:v>47088</c:v>
                </c:pt>
              </c:numCache>
            </c:numRef>
          </c:cat>
          <c:val>
            <c:numRef>
              <c:f>'Historico de vendas'!$F$4:$F$53</c:f>
              <c:numCache>
                <c:formatCode>"R$ "#,##0.00</c:formatCode>
                <c:ptCount val="50"/>
                <c:pt idx="0">
                  <c:v>10080</c:v>
                </c:pt>
                <c:pt idx="1">
                  <c:v>14800</c:v>
                </c:pt>
                <c:pt idx="2">
                  <c:v>15600</c:v>
                </c:pt>
                <c:pt idx="3">
                  <c:v>18800</c:v>
                </c:pt>
                <c:pt idx="4">
                  <c:v>27000</c:v>
                </c:pt>
                <c:pt idx="5">
                  <c:v>34000</c:v>
                </c:pt>
                <c:pt idx="6">
                  <c:v>36500</c:v>
                </c:pt>
                <c:pt idx="7">
                  <c:v>40100</c:v>
                </c:pt>
                <c:pt idx="8">
                  <c:v>42000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03-402A-9B37-92958017CB23}"/>
            </c:ext>
          </c:extLst>
        </c:ser>
        <c:ser>
          <c:idx val="2"/>
          <c:order val="2"/>
          <c:tx>
            <c:v>Lucro liquido</c:v>
          </c:tx>
          <c:spPr>
            <a:solidFill>
              <a:schemeClr val="accent3"/>
            </a:solidFill>
            <a:ln w="12700" cap="flat">
              <a:noFill/>
              <a:miter lim="400000"/>
            </a:ln>
            <a:effectLst/>
          </c:spPr>
          <c:invertIfNegative val="0"/>
          <c:cat>
            <c:numRef>
              <c:f>'Historico de vendas'!$D$4:$D$53</c:f>
              <c:numCache>
                <c:formatCode>mmm\-yy</c:formatCode>
                <c:ptCount val="50"/>
                <c:pt idx="0">
                  <c:v>45597</c:v>
                </c:pt>
                <c:pt idx="1">
                  <c:v>45627</c:v>
                </c:pt>
                <c:pt idx="2">
                  <c:v>45658</c:v>
                </c:pt>
                <c:pt idx="3">
                  <c:v>45689</c:v>
                </c:pt>
                <c:pt idx="4">
                  <c:v>45717</c:v>
                </c:pt>
                <c:pt idx="5">
                  <c:v>45748</c:v>
                </c:pt>
                <c:pt idx="6">
                  <c:v>45778</c:v>
                </c:pt>
                <c:pt idx="7">
                  <c:v>45809</c:v>
                </c:pt>
                <c:pt idx="8">
                  <c:v>45839</c:v>
                </c:pt>
                <c:pt idx="9">
                  <c:v>45870</c:v>
                </c:pt>
                <c:pt idx="10">
                  <c:v>45901</c:v>
                </c:pt>
                <c:pt idx="11">
                  <c:v>45931</c:v>
                </c:pt>
                <c:pt idx="12">
                  <c:v>45962</c:v>
                </c:pt>
                <c:pt idx="13">
                  <c:v>45992</c:v>
                </c:pt>
                <c:pt idx="14">
                  <c:v>46023</c:v>
                </c:pt>
                <c:pt idx="15">
                  <c:v>46054</c:v>
                </c:pt>
                <c:pt idx="16">
                  <c:v>46082</c:v>
                </c:pt>
                <c:pt idx="17">
                  <c:v>46113</c:v>
                </c:pt>
                <c:pt idx="18">
                  <c:v>46143</c:v>
                </c:pt>
                <c:pt idx="19">
                  <c:v>46174</c:v>
                </c:pt>
                <c:pt idx="20">
                  <c:v>46204</c:v>
                </c:pt>
                <c:pt idx="21">
                  <c:v>46235</c:v>
                </c:pt>
                <c:pt idx="22">
                  <c:v>46266</c:v>
                </c:pt>
                <c:pt idx="23">
                  <c:v>46296</c:v>
                </c:pt>
                <c:pt idx="24">
                  <c:v>46327</c:v>
                </c:pt>
                <c:pt idx="25">
                  <c:v>46357</c:v>
                </c:pt>
                <c:pt idx="26">
                  <c:v>46388</c:v>
                </c:pt>
                <c:pt idx="27">
                  <c:v>46419</c:v>
                </c:pt>
                <c:pt idx="28">
                  <c:v>46447</c:v>
                </c:pt>
                <c:pt idx="29">
                  <c:v>46478</c:v>
                </c:pt>
                <c:pt idx="30">
                  <c:v>46508</c:v>
                </c:pt>
                <c:pt idx="31">
                  <c:v>46539</c:v>
                </c:pt>
                <c:pt idx="32">
                  <c:v>46569</c:v>
                </c:pt>
                <c:pt idx="33">
                  <c:v>46600</c:v>
                </c:pt>
                <c:pt idx="34">
                  <c:v>46631</c:v>
                </c:pt>
                <c:pt idx="35">
                  <c:v>46661</c:v>
                </c:pt>
                <c:pt idx="36">
                  <c:v>46692</c:v>
                </c:pt>
                <c:pt idx="37">
                  <c:v>46722</c:v>
                </c:pt>
                <c:pt idx="38">
                  <c:v>46753</c:v>
                </c:pt>
                <c:pt idx="39">
                  <c:v>46784</c:v>
                </c:pt>
                <c:pt idx="40">
                  <c:v>46813</c:v>
                </c:pt>
                <c:pt idx="41">
                  <c:v>46844</c:v>
                </c:pt>
                <c:pt idx="42">
                  <c:v>46874</c:v>
                </c:pt>
                <c:pt idx="43">
                  <c:v>46905</c:v>
                </c:pt>
                <c:pt idx="44">
                  <c:v>46935</c:v>
                </c:pt>
                <c:pt idx="45">
                  <c:v>46966</c:v>
                </c:pt>
                <c:pt idx="46">
                  <c:v>46997</c:v>
                </c:pt>
                <c:pt idx="47">
                  <c:v>47027</c:v>
                </c:pt>
                <c:pt idx="48">
                  <c:v>47058</c:v>
                </c:pt>
                <c:pt idx="49">
                  <c:v>47088</c:v>
                </c:pt>
              </c:numCache>
            </c:numRef>
          </c:cat>
          <c:val>
            <c:numRef>
              <c:f>'Historico de vendas'!$G$4:$G$53</c:f>
              <c:numCache>
                <c:formatCode>"R$ "#,##0.00</c:formatCode>
                <c:ptCount val="50"/>
                <c:pt idx="0">
                  <c:v>5400</c:v>
                </c:pt>
                <c:pt idx="1">
                  <c:v>6200</c:v>
                </c:pt>
                <c:pt idx="2">
                  <c:v>7800</c:v>
                </c:pt>
                <c:pt idx="3">
                  <c:v>8600</c:v>
                </c:pt>
                <c:pt idx="4">
                  <c:v>15200</c:v>
                </c:pt>
                <c:pt idx="5">
                  <c:v>22200</c:v>
                </c:pt>
                <c:pt idx="6">
                  <c:v>27000</c:v>
                </c:pt>
                <c:pt idx="7">
                  <c:v>31000</c:v>
                </c:pt>
                <c:pt idx="8">
                  <c:v>36000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903-402A-9B37-92958017CB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94734552"/>
        <c:axId val="2094734553"/>
      </c:barChart>
      <c:dateAx>
        <c:axId val="20947345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ln w="12700" cap="flat">
            <a:solidFill>
              <a:srgbClr val="D9D9D9"/>
            </a:solidFill>
            <a:prstDash val="solid"/>
            <a:round/>
          </a:ln>
        </c:spPr>
        <c:txPr>
          <a:bodyPr rot="0"/>
          <a:lstStyle/>
          <a:p>
            <a:pPr>
              <a:defRPr sz="900" b="0" i="0" u="none" strike="noStrike">
                <a:solidFill>
                  <a:srgbClr val="595959"/>
                </a:solidFill>
                <a:latin typeface="Calibri"/>
              </a:defRPr>
            </a:pPr>
            <a:endParaRPr lang="pt-BR"/>
          </a:p>
        </c:txPr>
        <c:crossAx val="2094734553"/>
        <c:crosses val="autoZero"/>
        <c:auto val="1"/>
        <c:lblOffset val="100"/>
        <c:baseTimeUnit val="months"/>
      </c:dateAx>
      <c:valAx>
        <c:axId val="2094734553"/>
        <c:scaling>
          <c:orientation val="minMax"/>
        </c:scaling>
        <c:delete val="0"/>
        <c:axPos val="l"/>
        <c:majorGridlines>
          <c:spPr>
            <a:ln w="12700" cap="flat">
              <a:solidFill>
                <a:srgbClr val="D9D9D9"/>
              </a:solidFill>
              <a:prstDash val="solid"/>
              <a:round/>
            </a:ln>
          </c:spPr>
        </c:majorGridlines>
        <c:numFmt formatCode="&quot;R$ &quot;#,##0.00" sourceLinked="1"/>
        <c:majorTickMark val="none"/>
        <c:minorTickMark val="none"/>
        <c:tickLblPos val="nextTo"/>
        <c:spPr>
          <a:ln w="12700" cap="flat">
            <a:noFill/>
            <a:prstDash val="solid"/>
            <a:round/>
          </a:ln>
        </c:spPr>
        <c:txPr>
          <a:bodyPr rot="0"/>
          <a:lstStyle/>
          <a:p>
            <a:pPr>
              <a:defRPr sz="900" b="0" i="0" u="none" strike="noStrike">
                <a:solidFill>
                  <a:srgbClr val="595959"/>
                </a:solidFill>
                <a:latin typeface="Calibri"/>
              </a:defRPr>
            </a:pPr>
            <a:endParaRPr lang="pt-BR"/>
          </a:p>
        </c:txPr>
        <c:crossAx val="2094734552"/>
        <c:crosses val="autoZero"/>
        <c:crossBetween val="between"/>
        <c:majorUnit val="25000"/>
        <c:minorUnit val="12500"/>
      </c:valAx>
      <c:spPr>
        <a:noFill/>
        <a:ln w="12700" cap="flat">
          <a:noFill/>
          <a:miter lim="400000"/>
        </a:ln>
        <a:effectLst/>
      </c:spPr>
    </c:plotArea>
    <c:legend>
      <c:legendPos val="b"/>
      <c:layout>
        <c:manualLayout>
          <c:xMode val="edge"/>
          <c:yMode val="edge"/>
          <c:x val="0.32192399999999999"/>
          <c:y val="0.96124500000000002"/>
          <c:w val="0.36993100000000001"/>
          <c:h val="3.8755400000000002E-2"/>
        </c:manualLayout>
      </c:layout>
      <c:overlay val="1"/>
      <c:spPr>
        <a:noFill/>
        <a:ln w="12700" cap="flat">
          <a:noFill/>
          <a:miter lim="400000"/>
        </a:ln>
        <a:effectLst/>
      </c:spPr>
      <c:txPr>
        <a:bodyPr rot="0"/>
        <a:lstStyle/>
        <a:p>
          <a:pPr>
            <a:defRPr sz="900" b="0" i="0" u="none" strike="noStrike">
              <a:solidFill>
                <a:srgbClr val="595959"/>
              </a:solidFill>
              <a:latin typeface="Calibri"/>
            </a:defRPr>
          </a:pPr>
          <a:endParaRPr lang="pt-BR"/>
        </a:p>
      </c:txPr>
    </c:legend>
    <c:plotVisOnly val="1"/>
    <c:dispBlanksAs val="gap"/>
    <c:showDLblsOverMax val="1"/>
  </c:chart>
  <c:spPr>
    <a:solidFill>
      <a:srgbClr val="FFFFFF"/>
    </a:solidFill>
    <a:ln w="12700" cap="flat">
      <a:solidFill>
        <a:srgbClr val="D9D9D9"/>
      </a:solidFill>
      <a:prstDash val="solid"/>
      <a:round/>
    </a:ln>
    <a:effectLst/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hyperlink" Target="#Grafico!A1"/><Relationship Id="rId7" Type="http://schemas.openxmlformats.org/officeDocument/2006/relationships/hyperlink" Target="#'Historico de vendas'!A1"/><Relationship Id="rId2" Type="http://schemas.openxmlformats.org/officeDocument/2006/relationships/hyperlink" Target="#Contas!A1"/><Relationship Id="rId1" Type="http://schemas.openxmlformats.org/officeDocument/2006/relationships/image" Target="../media/image1.png"/><Relationship Id="rId6" Type="http://schemas.openxmlformats.org/officeDocument/2006/relationships/hyperlink" Target="#'Calculo de capital de giro'!A1"/><Relationship Id="rId5" Type="http://schemas.openxmlformats.org/officeDocument/2006/relationships/hyperlink" Target="#'Controle de contas'!A1"/><Relationship Id="rId10" Type="http://schemas.openxmlformats.org/officeDocument/2006/relationships/image" Target="../media/image3.png"/><Relationship Id="rId4" Type="http://schemas.openxmlformats.org/officeDocument/2006/relationships/hyperlink" Target="#'Planejamento de custo '!A1"/><Relationship Id="rId9" Type="http://schemas.openxmlformats.org/officeDocument/2006/relationships/hyperlink" Target="https://empresas.serasaexperian.com.br/serasa-descomplica?utm_channel=c15&amp;utm_bu=pme&amp;utm_source=affiliates&amp;utm_medium=cta-portal&amp;utm_campaign=pme_na_planilha-fluxo-de-caixa_conv_cta-portal&amp;utm_term=planilha-fluxo-de-caixa_clicks_na_na_na&amp;utm_content=pe001672_planilha-fluxo-de-caixa_clicks_na_planilha-portal_na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'Historico de vendas'!A1"/><Relationship Id="rId3" Type="http://schemas.openxmlformats.org/officeDocument/2006/relationships/hyperlink" Target="#Dashboard!A1"/><Relationship Id="rId7" Type="http://schemas.openxmlformats.org/officeDocument/2006/relationships/hyperlink" Target="#'Calculo de capital de giro'!A1"/><Relationship Id="rId2" Type="http://schemas.openxmlformats.org/officeDocument/2006/relationships/image" Target="../media/image2.png"/><Relationship Id="rId1" Type="http://schemas.openxmlformats.org/officeDocument/2006/relationships/image" Target="../media/image4.png"/><Relationship Id="rId6" Type="http://schemas.openxmlformats.org/officeDocument/2006/relationships/hyperlink" Target="#'Controle de contas'!A1"/><Relationship Id="rId5" Type="http://schemas.openxmlformats.org/officeDocument/2006/relationships/hyperlink" Target="#'Planejamento de custo '!A1"/><Relationship Id="rId10" Type="http://schemas.openxmlformats.org/officeDocument/2006/relationships/image" Target="../media/image3.png"/><Relationship Id="rId4" Type="http://schemas.openxmlformats.org/officeDocument/2006/relationships/hyperlink" Target="#Grafico!A1"/><Relationship Id="rId9" Type="http://schemas.openxmlformats.org/officeDocument/2006/relationships/hyperlink" Target="https://empresas.serasaexperian.com.br/serasa-descomplica?utm_channel=c15&amp;utm_bu=pme&amp;utm_source=affiliates&amp;utm_medium=cta-portal&amp;utm_campaign=pme_na_planilha-fluxo-de-caixa_conv_cta-portal&amp;utm_term=planilha-fluxo-de-caixa_clicks_na_na_na&amp;utm_content=pe001672_planilha-fluxo-de-caixa_clicks_na_planilha-portal_na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hyperlink" Target="#Contas!A1"/><Relationship Id="rId7" Type="http://schemas.openxmlformats.org/officeDocument/2006/relationships/hyperlink" Target="#'Historico de vendas'!A1"/><Relationship Id="rId2" Type="http://schemas.openxmlformats.org/officeDocument/2006/relationships/hyperlink" Target="#Dashboard!A1"/><Relationship Id="rId1" Type="http://schemas.openxmlformats.org/officeDocument/2006/relationships/chart" Target="../charts/chart1.xml"/><Relationship Id="rId6" Type="http://schemas.openxmlformats.org/officeDocument/2006/relationships/hyperlink" Target="#'Calculo de capital de giro'!A1"/><Relationship Id="rId5" Type="http://schemas.openxmlformats.org/officeDocument/2006/relationships/hyperlink" Target="#'Controle de contas'!A1"/><Relationship Id="rId10" Type="http://schemas.openxmlformats.org/officeDocument/2006/relationships/image" Target="../media/image3.png"/><Relationship Id="rId4" Type="http://schemas.openxmlformats.org/officeDocument/2006/relationships/hyperlink" Target="#'Planejamento de custo '!A1"/><Relationship Id="rId9" Type="http://schemas.openxmlformats.org/officeDocument/2006/relationships/hyperlink" Target="https://empresas.serasaexperian.com.br/serasa-descomplica?utm_channel=c15&amp;utm_bu=pme&amp;utm_source=affiliates&amp;utm_medium=cta-portal&amp;utm_campaign=pme_na_planilha-fluxo-de-caixa_conv_cta-portal&amp;utm_term=planilha-fluxo-de-caixa_clicks_na_na_na&amp;utm_content=pe001672_planilha-fluxo-de-caixa_clicks_na_planilha-portal_na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https://empresas.serasaexperian.com.br/serasa-descomplica?utm_channel=c15&amp;utm_bu=pme&amp;utm_source=affiliates&amp;utm_medium=cta-portal&amp;utm_campaign=pme_na_planilha-fluxo-de-caixa_conv_cta-portal&amp;utm_term=planilha-fluxo-de-caixa_clicks_na_na_na&amp;utm_content=pe001672_planilha-fluxo-de-caixa_clicks_na_planilha-portal_na" TargetMode="External"/><Relationship Id="rId3" Type="http://schemas.openxmlformats.org/officeDocument/2006/relationships/hyperlink" Target="#Grafico!A1"/><Relationship Id="rId7" Type="http://schemas.openxmlformats.org/officeDocument/2006/relationships/image" Target="../media/image2.png"/><Relationship Id="rId2" Type="http://schemas.openxmlformats.org/officeDocument/2006/relationships/hyperlink" Target="#Contas!A1"/><Relationship Id="rId1" Type="http://schemas.openxmlformats.org/officeDocument/2006/relationships/hyperlink" Target="#Dashboard!A1"/><Relationship Id="rId6" Type="http://schemas.openxmlformats.org/officeDocument/2006/relationships/hyperlink" Target="#'Historico de vendas'!A1"/><Relationship Id="rId5" Type="http://schemas.openxmlformats.org/officeDocument/2006/relationships/hyperlink" Target="#'Calculo de capital de giro'!A1"/><Relationship Id="rId4" Type="http://schemas.openxmlformats.org/officeDocument/2006/relationships/hyperlink" Target="#'Controle de contas'!A1"/><Relationship Id="rId9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hyperlink" Target="https://empresas.serasaexperian.com.br/serasa-descomplica?utm_channel=c15&amp;utm_bu=pme&amp;utm_source=affiliates&amp;utm_medium=cta-portal&amp;utm_campaign=pme_na_planilha-fluxo-de-caixa_conv_cta-portal&amp;utm_term=planilha-fluxo-de-caixa_clicks_na_na_na&amp;utm_content=pe001672_planilha-fluxo-de-caixa_clicks_na_planilha-portal_na" TargetMode="External"/><Relationship Id="rId3" Type="http://schemas.openxmlformats.org/officeDocument/2006/relationships/hyperlink" Target="#Grafico!A1"/><Relationship Id="rId7" Type="http://schemas.openxmlformats.org/officeDocument/2006/relationships/image" Target="../media/image2.png"/><Relationship Id="rId2" Type="http://schemas.openxmlformats.org/officeDocument/2006/relationships/hyperlink" Target="#Contas!A1"/><Relationship Id="rId1" Type="http://schemas.openxmlformats.org/officeDocument/2006/relationships/hyperlink" Target="#Dashboard!A1"/><Relationship Id="rId6" Type="http://schemas.openxmlformats.org/officeDocument/2006/relationships/hyperlink" Target="#'Historico de vendas'!A1"/><Relationship Id="rId5" Type="http://schemas.openxmlformats.org/officeDocument/2006/relationships/hyperlink" Target="#'Calculo de capital de giro'!A1"/><Relationship Id="rId4" Type="http://schemas.openxmlformats.org/officeDocument/2006/relationships/hyperlink" Target="#'Planejamento de custo '!A1"/><Relationship Id="rId9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hyperlink" Target="https://empresas.serasaexperian.com.br/serasa-descomplica?utm_channel=c15&amp;utm_bu=pme&amp;utm_source=affiliates&amp;utm_medium=cta-portal&amp;utm_campaign=pme_na_planilha-fluxo-de-caixa_conv_cta-portal&amp;utm_term=planilha-fluxo-de-caixa_clicks_na_na_na&amp;utm_content=pe001672_planilha-fluxo-de-caixa_clicks_na_planilha-portal_na" TargetMode="External"/><Relationship Id="rId3" Type="http://schemas.openxmlformats.org/officeDocument/2006/relationships/hyperlink" Target="#Grafico!A1"/><Relationship Id="rId7" Type="http://schemas.openxmlformats.org/officeDocument/2006/relationships/image" Target="../media/image2.png"/><Relationship Id="rId2" Type="http://schemas.openxmlformats.org/officeDocument/2006/relationships/hyperlink" Target="#Contas!A1"/><Relationship Id="rId1" Type="http://schemas.openxmlformats.org/officeDocument/2006/relationships/hyperlink" Target="#Dashboard!A1"/><Relationship Id="rId6" Type="http://schemas.openxmlformats.org/officeDocument/2006/relationships/hyperlink" Target="#'Historico de vendas'!A1"/><Relationship Id="rId5" Type="http://schemas.openxmlformats.org/officeDocument/2006/relationships/hyperlink" Target="#'Controle de contas'!A1"/><Relationship Id="rId4" Type="http://schemas.openxmlformats.org/officeDocument/2006/relationships/hyperlink" Target="#'Planejamento de custo '!A1"/><Relationship Id="rId9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hyperlink" Target="https://empresas.serasaexperian.com.br/serasa-descomplica?utm_channel=c15&amp;utm_bu=pme&amp;utm_source=affiliates&amp;utm_medium=cta-portal&amp;utm_campaign=pme_na_planilha-fluxo-de-caixa_conv_cta-portal&amp;utm_term=planilha-fluxo-de-caixa_clicks_na_na_na&amp;utm_content=pe001672_planilha-fluxo-de-caixa_clicks_na_planilha-portal_na" TargetMode="External"/><Relationship Id="rId3" Type="http://schemas.openxmlformats.org/officeDocument/2006/relationships/hyperlink" Target="#Grafico!A1"/><Relationship Id="rId7" Type="http://schemas.openxmlformats.org/officeDocument/2006/relationships/image" Target="../media/image2.png"/><Relationship Id="rId2" Type="http://schemas.openxmlformats.org/officeDocument/2006/relationships/hyperlink" Target="#Contas!A1"/><Relationship Id="rId1" Type="http://schemas.openxmlformats.org/officeDocument/2006/relationships/hyperlink" Target="#Dashboard!A1"/><Relationship Id="rId6" Type="http://schemas.openxmlformats.org/officeDocument/2006/relationships/hyperlink" Target="#'Calculo de capital de giro'!A1"/><Relationship Id="rId5" Type="http://schemas.openxmlformats.org/officeDocument/2006/relationships/hyperlink" Target="#'Controle de contas'!A1"/><Relationship Id="rId4" Type="http://schemas.openxmlformats.org/officeDocument/2006/relationships/hyperlink" Target="#'Planejamento de custo '!A1"/><Relationship Id="rId9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499718</xdr:colOff>
      <xdr:row>0</xdr:row>
      <xdr:rowOff>874776</xdr:rowOff>
    </xdr:from>
    <xdr:to>
      <xdr:col>17</xdr:col>
      <xdr:colOff>19049</xdr:colOff>
      <xdr:row>21</xdr:row>
      <xdr:rowOff>178453</xdr:rowOff>
    </xdr:to>
    <xdr:sp macro="" textlink="">
      <xdr:nvSpPr>
        <xdr:cNvPr id="2" name="CaixaDeTexto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570818" y="874776"/>
          <a:ext cx="4904132" cy="502439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t">
          <a:no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900" b="0" i="0" u="none" strike="noStrike" cap="none" spc="0" baseline="0">
              <a:solidFill>
                <a:srgbClr val="410A43"/>
              </a:solidFill>
              <a:uFillTx/>
              <a:latin typeface="Roboto Bold"/>
              <a:ea typeface="Roboto Bold"/>
              <a:cs typeface="Roboto Bold"/>
              <a:sym typeface="Roboto Bold"/>
            </a:defRPr>
          </a:pPr>
          <a:r>
            <a:rPr sz="1900" b="0" i="0" u="none" strike="noStrike" cap="none" spc="0" baseline="0">
              <a:solidFill>
                <a:srgbClr val="410A43"/>
              </a:solidFill>
              <a:uFillTx/>
              <a:latin typeface="Roboto Bold"/>
              <a:ea typeface="Roboto Bold"/>
              <a:cs typeface="Roboto Bold"/>
              <a:sym typeface="Roboto Bold"/>
            </a:rPr>
            <a:t>Conceito rápido de Capital de Giro </a:t>
          </a: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410A43"/>
              </a:solidFill>
              <a:uFillTx/>
              <a:latin typeface="Roboto Bold"/>
              <a:ea typeface="Roboto Bold"/>
              <a:cs typeface="Roboto Bold"/>
              <a:sym typeface="Roboto Bold"/>
            </a:defRPr>
          </a:pPr>
          <a:endParaRPr sz="1600" b="0" i="0" u="none" strike="noStrike" cap="none" spc="0" baseline="0">
            <a:solidFill>
              <a:srgbClr val="410A43"/>
            </a:solidFill>
            <a:uFillTx/>
            <a:latin typeface="Roboto Bold"/>
            <a:ea typeface="Roboto Bold"/>
            <a:cs typeface="Roboto Bold"/>
            <a:sym typeface="Roboto Bold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410A43"/>
              </a:solidFill>
              <a:uFillTx/>
              <a:latin typeface="Roboto Bold"/>
              <a:ea typeface="Roboto Bold"/>
              <a:cs typeface="Roboto Bold"/>
              <a:sym typeface="Roboto Bold"/>
            </a:defRPr>
          </a:pPr>
          <a:r>
            <a:rPr sz="1600" b="0" i="0" u="none" strike="noStrike" cap="none" spc="0" baseline="0">
              <a:solidFill>
                <a:srgbClr val="410A43"/>
              </a:solidFill>
              <a:uFillTx/>
              <a:latin typeface="Roboto Bold"/>
              <a:ea typeface="Roboto Bold"/>
              <a:cs typeface="Roboto Bold"/>
              <a:sym typeface="Roboto Bold"/>
            </a:rPr>
            <a:t>Definição técnica:</a:t>
          </a: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4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4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"Capital de Giro representa os recursos de curto prazo necessários para financiar o ciclo operacional da empresa, garantindo que ela cumpra obrigações como fornecedores, salários e impostos enquanto aguarda o recebimento das vendas."</a:t>
          </a: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Bold"/>
              <a:ea typeface="Roboto Bold"/>
              <a:cs typeface="Roboto Bold"/>
              <a:sym typeface="Roboto Bold"/>
            </a:defRPr>
          </a:pPr>
          <a:endParaRPr sz="1600" b="0" i="0" u="none" strike="noStrike" cap="none" spc="0" baseline="0">
            <a:solidFill>
              <a:srgbClr val="FFFFFF"/>
            </a:solidFill>
            <a:uFillTx/>
            <a:latin typeface="Roboto Bold"/>
            <a:ea typeface="Roboto Bold"/>
            <a:cs typeface="Roboto Bold"/>
            <a:sym typeface="Roboto Bold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410A43"/>
              </a:solidFill>
              <a:uFillTx/>
              <a:latin typeface="Roboto Bold"/>
              <a:ea typeface="Roboto Bold"/>
              <a:cs typeface="Roboto Bold"/>
              <a:sym typeface="Roboto Bold"/>
            </a:defRPr>
          </a:pPr>
          <a:r>
            <a:rPr sz="1600" b="0" i="0" u="none" strike="noStrike" cap="none" spc="0" baseline="0">
              <a:solidFill>
                <a:srgbClr val="410A43"/>
              </a:solidFill>
              <a:uFillTx/>
              <a:latin typeface="Roboto Bold"/>
              <a:ea typeface="Roboto Bold"/>
              <a:cs typeface="Roboto Bold"/>
              <a:sym typeface="Roboto Bold"/>
            </a:rPr>
            <a:t>Fórmula básica:</a:t>
          </a:r>
        </a:p>
        <a:p>
          <a:pPr marL="0" marR="0" lvl="1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4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4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Capital de Giro = Ativo Circulante – Passivo Circulante</a:t>
          </a: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Bold"/>
              <a:ea typeface="Roboto Bold"/>
              <a:cs typeface="Roboto Bold"/>
              <a:sym typeface="Roboto Bold"/>
            </a:defRPr>
          </a:pPr>
          <a:endParaRPr sz="1600" b="0" i="0" u="none" strike="noStrike" cap="none" spc="0" baseline="0">
            <a:solidFill>
              <a:srgbClr val="FFFFFF"/>
            </a:solidFill>
            <a:uFillTx/>
            <a:latin typeface="Roboto Bold"/>
            <a:ea typeface="Roboto Bold"/>
            <a:cs typeface="Roboto Bold"/>
            <a:sym typeface="Roboto Bold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410A43"/>
              </a:solidFill>
              <a:uFillTx/>
              <a:latin typeface="Roboto Bold"/>
              <a:ea typeface="Roboto Bold"/>
              <a:cs typeface="Roboto Bold"/>
              <a:sym typeface="Roboto Bold"/>
            </a:defRPr>
          </a:pPr>
          <a:r>
            <a:rPr sz="1600" b="0" i="0" u="none" strike="noStrike" cap="none" spc="0" baseline="0">
              <a:solidFill>
                <a:srgbClr val="410A43"/>
              </a:solidFill>
              <a:uFillTx/>
              <a:latin typeface="Roboto Bold"/>
              <a:ea typeface="Roboto Bold"/>
              <a:cs typeface="Roboto Bold"/>
              <a:sym typeface="Roboto Bold"/>
            </a:rPr>
            <a:t>Importância:</a:t>
          </a:r>
        </a:p>
        <a:p>
          <a:pPr marL="0" marR="0" lvl="1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4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4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Mantém o </a:t>
          </a:r>
          <a:r>
            <a:rPr sz="1400" b="0" i="0" u="none" strike="noStrike" cap="none" spc="0" baseline="0">
              <a:solidFill>
                <a:srgbClr val="FFFFFF"/>
              </a:solidFill>
              <a:uFillTx/>
              <a:latin typeface="Roboto Bold"/>
              <a:ea typeface="Roboto Bold"/>
              <a:cs typeface="Roboto Bold"/>
              <a:sym typeface="Roboto Bold"/>
            </a:rPr>
            <a:t>Ciclo Financeiro</a:t>
          </a:r>
          <a:r>
            <a:rPr sz="14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 positivo.</a:t>
          </a:r>
        </a:p>
        <a:p>
          <a:pPr marL="0" marR="0" lvl="1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4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4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Ajuda a evitar </a:t>
          </a:r>
          <a:r>
            <a:rPr sz="1400" b="0" i="0" u="none" strike="noStrike" cap="none" spc="0" baseline="0">
              <a:solidFill>
                <a:srgbClr val="FFFFFF"/>
              </a:solidFill>
              <a:uFillTx/>
              <a:latin typeface="Roboto Bold"/>
              <a:ea typeface="Roboto Bold"/>
              <a:cs typeface="Roboto Bold"/>
              <a:sym typeface="Roboto Bold"/>
            </a:rPr>
            <a:t>descobertos de caixa</a:t>
          </a:r>
          <a:r>
            <a:rPr sz="14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.</a:t>
          </a:r>
        </a:p>
        <a:p>
          <a:pPr marL="0" marR="0" lvl="1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4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4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Apoia decisões sobre </a:t>
          </a:r>
          <a:r>
            <a:rPr sz="1400" b="0" i="0" u="none" strike="noStrike" cap="none" spc="0" baseline="0">
              <a:solidFill>
                <a:srgbClr val="FFFFFF"/>
              </a:solidFill>
              <a:uFillTx/>
              <a:latin typeface="Roboto Bold"/>
              <a:ea typeface="Roboto Bold"/>
              <a:cs typeface="Roboto Bold"/>
              <a:sym typeface="Roboto Bold"/>
            </a:rPr>
            <a:t>prazo médio de recebimento (PMR)</a:t>
          </a:r>
          <a:r>
            <a:rPr sz="14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, </a:t>
          </a:r>
          <a:r>
            <a:rPr sz="1400" b="0" i="0" u="none" strike="noStrike" cap="none" spc="0" baseline="0">
              <a:solidFill>
                <a:srgbClr val="FFFFFF"/>
              </a:solidFill>
              <a:uFillTx/>
              <a:latin typeface="Roboto Bold"/>
              <a:ea typeface="Roboto Bold"/>
              <a:cs typeface="Roboto Bold"/>
              <a:sym typeface="Roboto Bold"/>
            </a:rPr>
            <a:t>prazo médio de pagamento (PMP)</a:t>
          </a:r>
          <a:r>
            <a:rPr sz="14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 e </a:t>
          </a:r>
          <a:r>
            <a:rPr sz="1400" b="0" i="0" u="none" strike="noStrike" cap="none" spc="0" baseline="0">
              <a:solidFill>
                <a:srgbClr val="FFFFFF"/>
              </a:solidFill>
              <a:uFillTx/>
              <a:latin typeface="Roboto Bold"/>
              <a:ea typeface="Roboto Bold"/>
              <a:cs typeface="Roboto Bold"/>
              <a:sym typeface="Roboto Bold"/>
            </a:rPr>
            <a:t>prazo médio de estocagem (PME)</a:t>
          </a:r>
          <a:r>
            <a:rPr sz="14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.</a:t>
          </a:r>
        </a:p>
      </xdr:txBody>
    </xdr:sp>
    <xdr:clientData/>
  </xdr:twoCellAnchor>
  <xdr:twoCellAnchor>
    <xdr:from>
      <xdr:col>5</xdr:col>
      <xdr:colOff>362994</xdr:colOff>
      <xdr:row>2</xdr:row>
      <xdr:rowOff>137442</xdr:rowOff>
    </xdr:from>
    <xdr:to>
      <xdr:col>5</xdr:col>
      <xdr:colOff>2134922</xdr:colOff>
      <xdr:row>7</xdr:row>
      <xdr:rowOff>115483</xdr:rowOff>
    </xdr:to>
    <xdr:pic>
      <xdr:nvPicPr>
        <xdr:cNvPr id="3" name="Imagem 7" descr="Imagem 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66794" y="1273457"/>
          <a:ext cx="1771929" cy="8956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85725</xdr:colOff>
      <xdr:row>5</xdr:row>
      <xdr:rowOff>132302</xdr:rowOff>
    </xdr:from>
    <xdr:to>
      <xdr:col>1</xdr:col>
      <xdr:colOff>781050</xdr:colOff>
      <xdr:row>8</xdr:row>
      <xdr:rowOff>182022</xdr:rowOff>
    </xdr:to>
    <xdr:sp macro="" textlink="">
      <xdr:nvSpPr>
        <xdr:cNvPr id="4" name="Dashboard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5725" y="1818862"/>
          <a:ext cx="2003425" cy="600266"/>
        </a:xfrm>
        <a:prstGeom prst="roundRect">
          <a:avLst>
            <a:gd name="adj" fmla="val 50000"/>
          </a:avLst>
        </a:prstGeom>
        <a:solidFill>
          <a:srgbClr val="1A2B4B"/>
        </a:solidFill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Dashboard</a:t>
          </a:r>
        </a:p>
      </xdr:txBody>
    </xdr:sp>
    <xdr:clientData/>
  </xdr:twoCellAnchor>
  <xdr:twoCellAnchor>
    <xdr:from>
      <xdr:col>0</xdr:col>
      <xdr:colOff>90487</xdr:colOff>
      <xdr:row>9</xdr:row>
      <xdr:rowOff>102489</xdr:rowOff>
    </xdr:from>
    <xdr:to>
      <xdr:col>1</xdr:col>
      <xdr:colOff>776287</xdr:colOff>
      <xdr:row>11</xdr:row>
      <xdr:rowOff>282003</xdr:rowOff>
    </xdr:to>
    <xdr:sp macro="" textlink="">
      <xdr:nvSpPr>
        <xdr:cNvPr id="5" name="Conta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90487" y="2523109"/>
          <a:ext cx="1993901" cy="597345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Contas</a:t>
          </a:r>
        </a:p>
      </xdr:txBody>
    </xdr:sp>
    <xdr:clientData/>
  </xdr:twoCellAnchor>
  <xdr:twoCellAnchor>
    <xdr:from>
      <xdr:col>0</xdr:col>
      <xdr:colOff>95250</xdr:colOff>
      <xdr:row>12</xdr:row>
      <xdr:rowOff>66341</xdr:rowOff>
    </xdr:from>
    <xdr:to>
      <xdr:col>1</xdr:col>
      <xdr:colOff>771525</xdr:colOff>
      <xdr:row>13</xdr:row>
      <xdr:rowOff>143208</xdr:rowOff>
    </xdr:to>
    <xdr:sp macro="" textlink="">
      <xdr:nvSpPr>
        <xdr:cNvPr id="6" name="Gráfico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95250" y="3229911"/>
          <a:ext cx="1984375" cy="589313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Gráficos</a:t>
          </a:r>
        </a:p>
      </xdr:txBody>
    </xdr:sp>
    <xdr:clientData/>
  </xdr:twoCellAnchor>
  <xdr:twoCellAnchor>
    <xdr:from>
      <xdr:col>0</xdr:col>
      <xdr:colOff>85725</xdr:colOff>
      <xdr:row>14</xdr:row>
      <xdr:rowOff>67690</xdr:rowOff>
    </xdr:from>
    <xdr:to>
      <xdr:col>1</xdr:col>
      <xdr:colOff>781050</xdr:colOff>
      <xdr:row>16</xdr:row>
      <xdr:rowOff>250127</xdr:rowOff>
    </xdr:to>
    <xdr:sp macro="" textlink="">
      <xdr:nvSpPr>
        <xdr:cNvPr id="7" name="Plan. de cust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85725" y="3927220"/>
          <a:ext cx="2003425" cy="600267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Plan. de custo</a:t>
          </a:r>
        </a:p>
      </xdr:txBody>
    </xdr:sp>
    <xdr:clientData/>
  </xdr:twoCellAnchor>
  <xdr:twoCellAnchor>
    <xdr:from>
      <xdr:col>0</xdr:col>
      <xdr:colOff>85725</xdr:colOff>
      <xdr:row>17</xdr:row>
      <xdr:rowOff>30448</xdr:rowOff>
    </xdr:from>
    <xdr:to>
      <xdr:col>1</xdr:col>
      <xdr:colOff>781050</xdr:colOff>
      <xdr:row>18</xdr:row>
      <xdr:rowOff>107982</xdr:rowOff>
    </xdr:to>
    <xdr:sp macro="" textlink="">
      <xdr:nvSpPr>
        <xdr:cNvPr id="8" name="Contr. de conta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85725" y="4632928"/>
          <a:ext cx="2003425" cy="594425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Contr. de contas</a:t>
          </a:r>
        </a:p>
      </xdr:txBody>
    </xdr:sp>
    <xdr:clientData/>
  </xdr:twoCellAnchor>
  <xdr:twoCellAnchor>
    <xdr:from>
      <xdr:col>0</xdr:col>
      <xdr:colOff>80962</xdr:colOff>
      <xdr:row>19</xdr:row>
      <xdr:rowOff>29909</xdr:rowOff>
    </xdr:from>
    <xdr:to>
      <xdr:col>1</xdr:col>
      <xdr:colOff>785812</xdr:colOff>
      <xdr:row>21</xdr:row>
      <xdr:rowOff>212345</xdr:rowOff>
    </xdr:to>
    <xdr:sp macro="" textlink="">
      <xdr:nvSpPr>
        <xdr:cNvPr id="9" name="Capital de giro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80962" y="5332794"/>
          <a:ext cx="2012951" cy="600267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Capital de giro</a:t>
          </a:r>
        </a:p>
      </xdr:txBody>
    </xdr:sp>
    <xdr:clientData/>
  </xdr:twoCellAnchor>
  <xdr:twoCellAnchor>
    <xdr:from>
      <xdr:col>0</xdr:col>
      <xdr:colOff>76200</xdr:colOff>
      <xdr:row>21</xdr:row>
      <xdr:rowOff>320342</xdr:rowOff>
    </xdr:from>
    <xdr:to>
      <xdr:col>1</xdr:col>
      <xdr:colOff>790575</xdr:colOff>
      <xdr:row>23</xdr:row>
      <xdr:rowOff>67644</xdr:rowOff>
    </xdr:to>
    <xdr:sp macro="" textlink="">
      <xdr:nvSpPr>
        <xdr:cNvPr id="10" name="Hist. de venda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76200" y="6041057"/>
          <a:ext cx="2022475" cy="589313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Hist. de vendas</a:t>
          </a:r>
        </a:p>
      </xdr:txBody>
    </xdr:sp>
    <xdr:clientData/>
  </xdr:twoCellAnchor>
  <xdr:twoCellAnchor>
    <xdr:from>
      <xdr:col>0</xdr:col>
      <xdr:colOff>422275</xdr:colOff>
      <xdr:row>0</xdr:row>
      <xdr:rowOff>213995</xdr:rowOff>
    </xdr:from>
    <xdr:to>
      <xdr:col>1</xdr:col>
      <xdr:colOff>444500</xdr:colOff>
      <xdr:row>0</xdr:row>
      <xdr:rowOff>926464</xdr:rowOff>
    </xdr:to>
    <xdr:pic>
      <xdr:nvPicPr>
        <xdr:cNvPr id="11" name="Imagem 2" descr="Imagem 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22275" y="213995"/>
          <a:ext cx="1330325" cy="7124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2</xdr:col>
      <xdr:colOff>25400</xdr:colOff>
      <xdr:row>0</xdr:row>
      <xdr:rowOff>317500</xdr:rowOff>
    </xdr:from>
    <xdr:to>
      <xdr:col>5</xdr:col>
      <xdr:colOff>901700</xdr:colOff>
      <xdr:row>0</xdr:row>
      <xdr:rowOff>660400</xdr:rowOff>
    </xdr:to>
    <xdr:sp macro="" textlink="">
      <xdr:nvSpPr>
        <xdr:cNvPr id="12" name="Hist. de vendas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B77B64EA-4912-3DB2-CDE5-9EE146F8B5D3}"/>
            </a:ext>
          </a:extLst>
        </xdr:cNvPr>
        <xdr:cNvSpPr/>
      </xdr:nvSpPr>
      <xdr:spPr>
        <a:xfrm>
          <a:off x="2311400" y="317500"/>
          <a:ext cx="3594100" cy="342900"/>
        </a:xfrm>
        <a:prstGeom prst="roundRect">
          <a:avLst>
            <a:gd name="adj" fmla="val 50000"/>
          </a:avLst>
        </a:prstGeom>
        <a:solidFill>
          <a:srgbClr val="7030A0"/>
        </a:solidFill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lang="pt-BR"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Conheça o Serasa Descomplica</a:t>
          </a:r>
          <a:endParaRPr sz="1600" b="0" i="0" u="none" strike="noStrike" cap="none" spc="0" baseline="0">
            <a:solidFill>
              <a:srgbClr val="FFFFFF"/>
            </a:solidFill>
            <a:uFillTx/>
            <a:latin typeface="Roboto Regular"/>
            <a:ea typeface="Roboto Regular"/>
            <a:cs typeface="Roboto Regular"/>
            <a:sym typeface="Roboto Regular"/>
          </a:endParaRPr>
        </a:p>
      </xdr:txBody>
    </xdr:sp>
    <xdr:clientData/>
  </xdr:twoCellAnchor>
  <xdr:twoCellAnchor editAs="oneCell">
    <xdr:from>
      <xdr:col>5</xdr:col>
      <xdr:colOff>914400</xdr:colOff>
      <xdr:row>0</xdr:row>
      <xdr:rowOff>444501</xdr:rowOff>
    </xdr:from>
    <xdr:to>
      <xdr:col>5</xdr:col>
      <xdr:colOff>1202400</xdr:colOff>
      <xdr:row>0</xdr:row>
      <xdr:rowOff>787401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A3C15CF3-2011-4516-F1A6-916497B86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8200" y="444501"/>
          <a:ext cx="288000" cy="342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490854</xdr:colOff>
      <xdr:row>2</xdr:row>
      <xdr:rowOff>59690</xdr:rowOff>
    </xdr:from>
    <xdr:to>
      <xdr:col>5</xdr:col>
      <xdr:colOff>1824322</xdr:colOff>
      <xdr:row>8</xdr:row>
      <xdr:rowOff>0</xdr:rowOff>
    </xdr:to>
    <xdr:pic>
      <xdr:nvPicPr>
        <xdr:cNvPr id="13" name="Imagem 15" descr="Imagem 15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94654" y="1195705"/>
          <a:ext cx="1333468" cy="10414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422275</xdr:colOff>
      <xdr:row>0</xdr:row>
      <xdr:rowOff>213995</xdr:rowOff>
    </xdr:from>
    <xdr:to>
      <xdr:col>1</xdr:col>
      <xdr:colOff>444500</xdr:colOff>
      <xdr:row>0</xdr:row>
      <xdr:rowOff>926464</xdr:rowOff>
    </xdr:to>
    <xdr:pic>
      <xdr:nvPicPr>
        <xdr:cNvPr id="14" name="Imagem 2" descr="Imagem 2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2275" y="213995"/>
          <a:ext cx="1330325" cy="7124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85725</xdr:colOff>
      <xdr:row>5</xdr:row>
      <xdr:rowOff>132302</xdr:rowOff>
    </xdr:from>
    <xdr:to>
      <xdr:col>1</xdr:col>
      <xdr:colOff>781050</xdr:colOff>
      <xdr:row>8</xdr:row>
      <xdr:rowOff>182022</xdr:rowOff>
    </xdr:to>
    <xdr:sp macro="" textlink="">
      <xdr:nvSpPr>
        <xdr:cNvPr id="15" name="Dashboard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85725" y="1818862"/>
          <a:ext cx="2003425" cy="600266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Dashboard</a:t>
          </a:r>
        </a:p>
      </xdr:txBody>
    </xdr:sp>
    <xdr:clientData/>
  </xdr:twoCellAnchor>
  <xdr:twoCellAnchor>
    <xdr:from>
      <xdr:col>0</xdr:col>
      <xdr:colOff>90487</xdr:colOff>
      <xdr:row>9</xdr:row>
      <xdr:rowOff>102489</xdr:rowOff>
    </xdr:from>
    <xdr:to>
      <xdr:col>1</xdr:col>
      <xdr:colOff>776287</xdr:colOff>
      <xdr:row>11</xdr:row>
      <xdr:rowOff>282003</xdr:rowOff>
    </xdr:to>
    <xdr:sp macro="" textlink="">
      <xdr:nvSpPr>
        <xdr:cNvPr id="16" name="Contas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90487" y="2523109"/>
          <a:ext cx="1993901" cy="597345"/>
        </a:xfrm>
        <a:prstGeom prst="roundRect">
          <a:avLst>
            <a:gd name="adj" fmla="val 50000"/>
          </a:avLst>
        </a:prstGeom>
        <a:solidFill>
          <a:srgbClr val="1A2B4B"/>
        </a:solidFill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Contas</a:t>
          </a:r>
        </a:p>
      </xdr:txBody>
    </xdr:sp>
    <xdr:clientData/>
  </xdr:twoCellAnchor>
  <xdr:twoCellAnchor>
    <xdr:from>
      <xdr:col>0</xdr:col>
      <xdr:colOff>95250</xdr:colOff>
      <xdr:row>12</xdr:row>
      <xdr:rowOff>66341</xdr:rowOff>
    </xdr:from>
    <xdr:to>
      <xdr:col>1</xdr:col>
      <xdr:colOff>771525</xdr:colOff>
      <xdr:row>13</xdr:row>
      <xdr:rowOff>143208</xdr:rowOff>
    </xdr:to>
    <xdr:sp macro="" textlink="">
      <xdr:nvSpPr>
        <xdr:cNvPr id="17" name="Gráfico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95250" y="3229911"/>
          <a:ext cx="1984375" cy="589313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Gráficos</a:t>
          </a:r>
        </a:p>
      </xdr:txBody>
    </xdr:sp>
    <xdr:clientData/>
  </xdr:twoCellAnchor>
  <xdr:twoCellAnchor>
    <xdr:from>
      <xdr:col>0</xdr:col>
      <xdr:colOff>85725</xdr:colOff>
      <xdr:row>14</xdr:row>
      <xdr:rowOff>67690</xdr:rowOff>
    </xdr:from>
    <xdr:to>
      <xdr:col>1</xdr:col>
      <xdr:colOff>781050</xdr:colOff>
      <xdr:row>16</xdr:row>
      <xdr:rowOff>250127</xdr:rowOff>
    </xdr:to>
    <xdr:sp macro="" textlink="">
      <xdr:nvSpPr>
        <xdr:cNvPr id="18" name="Plan. de custo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85725" y="3927220"/>
          <a:ext cx="2003425" cy="600267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Plan. de custo</a:t>
          </a:r>
        </a:p>
      </xdr:txBody>
    </xdr:sp>
    <xdr:clientData/>
  </xdr:twoCellAnchor>
  <xdr:twoCellAnchor>
    <xdr:from>
      <xdr:col>0</xdr:col>
      <xdr:colOff>85725</xdr:colOff>
      <xdr:row>17</xdr:row>
      <xdr:rowOff>30448</xdr:rowOff>
    </xdr:from>
    <xdr:to>
      <xdr:col>1</xdr:col>
      <xdr:colOff>781050</xdr:colOff>
      <xdr:row>18</xdr:row>
      <xdr:rowOff>107982</xdr:rowOff>
    </xdr:to>
    <xdr:sp macro="" textlink="">
      <xdr:nvSpPr>
        <xdr:cNvPr id="19" name="Contr. de conta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85725" y="4632928"/>
          <a:ext cx="2003425" cy="594425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Contr. de contas</a:t>
          </a:r>
        </a:p>
      </xdr:txBody>
    </xdr:sp>
    <xdr:clientData/>
  </xdr:twoCellAnchor>
  <xdr:twoCellAnchor>
    <xdr:from>
      <xdr:col>0</xdr:col>
      <xdr:colOff>80962</xdr:colOff>
      <xdr:row>19</xdr:row>
      <xdr:rowOff>29909</xdr:rowOff>
    </xdr:from>
    <xdr:to>
      <xdr:col>1</xdr:col>
      <xdr:colOff>785812</xdr:colOff>
      <xdr:row>22</xdr:row>
      <xdr:rowOff>26925</xdr:rowOff>
    </xdr:to>
    <xdr:sp macro="" textlink="">
      <xdr:nvSpPr>
        <xdr:cNvPr id="20" name="Capital de giro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80962" y="5332794"/>
          <a:ext cx="2012951" cy="600267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Capital de giro</a:t>
          </a:r>
        </a:p>
      </xdr:txBody>
    </xdr:sp>
    <xdr:clientData/>
  </xdr:twoCellAnchor>
  <xdr:twoCellAnchor>
    <xdr:from>
      <xdr:col>0</xdr:col>
      <xdr:colOff>76200</xdr:colOff>
      <xdr:row>22</xdr:row>
      <xdr:rowOff>134922</xdr:rowOff>
    </xdr:from>
    <xdr:to>
      <xdr:col>1</xdr:col>
      <xdr:colOff>790575</xdr:colOff>
      <xdr:row>24</xdr:row>
      <xdr:rowOff>23829</xdr:rowOff>
    </xdr:to>
    <xdr:sp macro="" textlink="">
      <xdr:nvSpPr>
        <xdr:cNvPr id="21" name="Hist. de vendas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76200" y="6041057"/>
          <a:ext cx="2022475" cy="589313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Hist. de vendas</a:t>
          </a:r>
        </a:p>
      </xdr:txBody>
    </xdr:sp>
    <xdr:clientData/>
  </xdr:twoCellAnchor>
  <xdr:twoCellAnchor>
    <xdr:from>
      <xdr:col>2</xdr:col>
      <xdr:colOff>25400</xdr:colOff>
      <xdr:row>0</xdr:row>
      <xdr:rowOff>317500</xdr:rowOff>
    </xdr:from>
    <xdr:to>
      <xdr:col>5</xdr:col>
      <xdr:colOff>901700</xdr:colOff>
      <xdr:row>0</xdr:row>
      <xdr:rowOff>660400</xdr:rowOff>
    </xdr:to>
    <xdr:sp macro="" textlink="">
      <xdr:nvSpPr>
        <xdr:cNvPr id="7" name="Hist. de vendas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58E7F89-6747-B049-9621-2808A9659EE5}"/>
            </a:ext>
          </a:extLst>
        </xdr:cNvPr>
        <xdr:cNvSpPr/>
      </xdr:nvSpPr>
      <xdr:spPr>
        <a:xfrm>
          <a:off x="2311400" y="317500"/>
          <a:ext cx="3594100" cy="342900"/>
        </a:xfrm>
        <a:prstGeom prst="roundRect">
          <a:avLst>
            <a:gd name="adj" fmla="val 50000"/>
          </a:avLst>
        </a:prstGeom>
        <a:solidFill>
          <a:srgbClr val="7030A0"/>
        </a:solidFill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lang="pt-BR"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Conheça o Serasa Descomplica</a:t>
          </a:r>
          <a:endParaRPr sz="1600" b="0" i="0" u="none" strike="noStrike" cap="none" spc="0" baseline="0">
            <a:solidFill>
              <a:srgbClr val="FFFFFF"/>
            </a:solidFill>
            <a:uFillTx/>
            <a:latin typeface="Roboto Regular"/>
            <a:ea typeface="Roboto Regular"/>
            <a:cs typeface="Roboto Regular"/>
            <a:sym typeface="Roboto Regular"/>
          </a:endParaRPr>
        </a:p>
      </xdr:txBody>
    </xdr:sp>
    <xdr:clientData/>
  </xdr:twoCellAnchor>
  <xdr:twoCellAnchor editAs="oneCell">
    <xdr:from>
      <xdr:col>5</xdr:col>
      <xdr:colOff>914400</xdr:colOff>
      <xdr:row>0</xdr:row>
      <xdr:rowOff>444501</xdr:rowOff>
    </xdr:from>
    <xdr:to>
      <xdr:col>5</xdr:col>
      <xdr:colOff>1202400</xdr:colOff>
      <xdr:row>0</xdr:row>
      <xdr:rowOff>787401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6D61D191-FF91-044E-B34E-C20526843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8200" y="444501"/>
          <a:ext cx="288000" cy="342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499115</xdr:colOff>
      <xdr:row>5</xdr:row>
      <xdr:rowOff>26569</xdr:rowOff>
    </xdr:from>
    <xdr:to>
      <xdr:col>7</xdr:col>
      <xdr:colOff>2008373</xdr:colOff>
      <xdr:row>22</xdr:row>
      <xdr:rowOff>446405</xdr:rowOff>
    </xdr:to>
    <xdr:graphicFrame macro="">
      <xdr:nvGraphicFramePr>
        <xdr:cNvPr id="23" name="Gráfico 14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5</xdr:row>
      <xdr:rowOff>132302</xdr:rowOff>
    </xdr:from>
    <xdr:to>
      <xdr:col>1</xdr:col>
      <xdr:colOff>781050</xdr:colOff>
      <xdr:row>8</xdr:row>
      <xdr:rowOff>182022</xdr:rowOff>
    </xdr:to>
    <xdr:sp macro="" textlink="">
      <xdr:nvSpPr>
        <xdr:cNvPr id="25" name="Dashboard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/>
      </xdr:nvSpPr>
      <xdr:spPr>
        <a:xfrm>
          <a:off x="85725" y="1818862"/>
          <a:ext cx="2003425" cy="600266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Dashboard</a:t>
          </a:r>
        </a:p>
      </xdr:txBody>
    </xdr:sp>
    <xdr:clientData/>
  </xdr:twoCellAnchor>
  <xdr:twoCellAnchor>
    <xdr:from>
      <xdr:col>0</xdr:col>
      <xdr:colOff>90487</xdr:colOff>
      <xdr:row>9</xdr:row>
      <xdr:rowOff>102489</xdr:rowOff>
    </xdr:from>
    <xdr:to>
      <xdr:col>1</xdr:col>
      <xdr:colOff>776287</xdr:colOff>
      <xdr:row>12</xdr:row>
      <xdr:rowOff>96583</xdr:rowOff>
    </xdr:to>
    <xdr:sp macro="" textlink="">
      <xdr:nvSpPr>
        <xdr:cNvPr id="26" name="Conta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/>
      </xdr:nvSpPr>
      <xdr:spPr>
        <a:xfrm>
          <a:off x="90487" y="2523109"/>
          <a:ext cx="1993901" cy="597345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Contas</a:t>
          </a:r>
        </a:p>
      </xdr:txBody>
    </xdr:sp>
    <xdr:clientData/>
  </xdr:twoCellAnchor>
  <xdr:twoCellAnchor>
    <xdr:from>
      <xdr:col>0</xdr:col>
      <xdr:colOff>95250</xdr:colOff>
      <xdr:row>12</xdr:row>
      <xdr:rowOff>206041</xdr:rowOff>
    </xdr:from>
    <xdr:to>
      <xdr:col>1</xdr:col>
      <xdr:colOff>771525</xdr:colOff>
      <xdr:row>14</xdr:row>
      <xdr:rowOff>99393</xdr:rowOff>
    </xdr:to>
    <xdr:sp macro="" textlink="">
      <xdr:nvSpPr>
        <xdr:cNvPr id="27" name="Gráficos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/>
      </xdr:nvSpPr>
      <xdr:spPr>
        <a:xfrm>
          <a:off x="95250" y="3229911"/>
          <a:ext cx="1984375" cy="589313"/>
        </a:xfrm>
        <a:prstGeom prst="roundRect">
          <a:avLst>
            <a:gd name="adj" fmla="val 50000"/>
          </a:avLst>
        </a:prstGeom>
        <a:solidFill>
          <a:srgbClr val="1A2B4B"/>
        </a:solidFill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Gráficos</a:t>
          </a:r>
        </a:p>
      </xdr:txBody>
    </xdr:sp>
    <xdr:clientData/>
  </xdr:twoCellAnchor>
  <xdr:twoCellAnchor>
    <xdr:from>
      <xdr:col>0</xdr:col>
      <xdr:colOff>85725</xdr:colOff>
      <xdr:row>15</xdr:row>
      <xdr:rowOff>23875</xdr:rowOff>
    </xdr:from>
    <xdr:to>
      <xdr:col>1</xdr:col>
      <xdr:colOff>781050</xdr:colOff>
      <xdr:row>17</xdr:row>
      <xdr:rowOff>204407</xdr:rowOff>
    </xdr:to>
    <xdr:sp macro="" textlink="">
      <xdr:nvSpPr>
        <xdr:cNvPr id="28" name="Plan. de cust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/>
      </xdr:nvSpPr>
      <xdr:spPr>
        <a:xfrm>
          <a:off x="85725" y="3927220"/>
          <a:ext cx="2003425" cy="600267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Plan. de custo</a:t>
          </a:r>
        </a:p>
      </xdr:txBody>
    </xdr:sp>
    <xdr:clientData/>
  </xdr:twoCellAnchor>
  <xdr:twoCellAnchor>
    <xdr:from>
      <xdr:col>0</xdr:col>
      <xdr:colOff>85725</xdr:colOff>
      <xdr:row>17</xdr:row>
      <xdr:rowOff>309848</xdr:rowOff>
    </xdr:from>
    <xdr:to>
      <xdr:col>1</xdr:col>
      <xdr:colOff>781050</xdr:colOff>
      <xdr:row>20</xdr:row>
      <xdr:rowOff>20352</xdr:rowOff>
    </xdr:to>
    <xdr:sp macro="" textlink="">
      <xdr:nvSpPr>
        <xdr:cNvPr id="29" name="Contr. de conta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/>
      </xdr:nvSpPr>
      <xdr:spPr>
        <a:xfrm>
          <a:off x="85725" y="4632928"/>
          <a:ext cx="2003425" cy="594425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Contr. de contas</a:t>
          </a:r>
        </a:p>
      </xdr:txBody>
    </xdr:sp>
    <xdr:clientData/>
  </xdr:twoCellAnchor>
  <xdr:twoCellAnchor>
    <xdr:from>
      <xdr:col>0</xdr:col>
      <xdr:colOff>80962</xdr:colOff>
      <xdr:row>20</xdr:row>
      <xdr:rowOff>125794</xdr:rowOff>
    </xdr:from>
    <xdr:to>
      <xdr:col>1</xdr:col>
      <xdr:colOff>785812</xdr:colOff>
      <xdr:row>22</xdr:row>
      <xdr:rowOff>306325</xdr:rowOff>
    </xdr:to>
    <xdr:sp macro="" textlink="">
      <xdr:nvSpPr>
        <xdr:cNvPr id="30" name="Capital de giro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/>
      </xdr:nvSpPr>
      <xdr:spPr>
        <a:xfrm>
          <a:off x="80962" y="5332794"/>
          <a:ext cx="2012951" cy="600267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Capital de giro</a:t>
          </a:r>
        </a:p>
      </xdr:txBody>
    </xdr:sp>
    <xdr:clientData/>
  </xdr:twoCellAnchor>
  <xdr:twoCellAnchor>
    <xdr:from>
      <xdr:col>0</xdr:col>
      <xdr:colOff>76200</xdr:colOff>
      <xdr:row>22</xdr:row>
      <xdr:rowOff>414322</xdr:rowOff>
    </xdr:from>
    <xdr:to>
      <xdr:col>1</xdr:col>
      <xdr:colOff>790575</xdr:colOff>
      <xdr:row>23</xdr:row>
      <xdr:rowOff>32084</xdr:rowOff>
    </xdr:to>
    <xdr:sp macro="" textlink="">
      <xdr:nvSpPr>
        <xdr:cNvPr id="31" name="Hist. de venda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/>
      </xdr:nvSpPr>
      <xdr:spPr>
        <a:xfrm>
          <a:off x="76200" y="6041057"/>
          <a:ext cx="2022475" cy="589313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Hist. de vendas</a:t>
          </a:r>
        </a:p>
      </xdr:txBody>
    </xdr:sp>
    <xdr:clientData/>
  </xdr:twoCellAnchor>
  <xdr:twoCellAnchor>
    <xdr:from>
      <xdr:col>0</xdr:col>
      <xdr:colOff>422275</xdr:colOff>
      <xdr:row>0</xdr:row>
      <xdr:rowOff>213995</xdr:rowOff>
    </xdr:from>
    <xdr:to>
      <xdr:col>1</xdr:col>
      <xdr:colOff>444500</xdr:colOff>
      <xdr:row>0</xdr:row>
      <xdr:rowOff>926464</xdr:rowOff>
    </xdr:to>
    <xdr:pic>
      <xdr:nvPicPr>
        <xdr:cNvPr id="2" name="Imagem 2" descr="Imagem 2">
          <a:extLst>
            <a:ext uri="{FF2B5EF4-FFF2-40B4-BE49-F238E27FC236}">
              <a16:creationId xmlns:a16="http://schemas.microsoft.com/office/drawing/2014/main" id="{A60BDCC0-F70B-364E-A55F-01A3BDBBE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22275" y="213995"/>
          <a:ext cx="1330325" cy="7124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2</xdr:col>
      <xdr:colOff>25400</xdr:colOff>
      <xdr:row>0</xdr:row>
      <xdr:rowOff>317500</xdr:rowOff>
    </xdr:from>
    <xdr:to>
      <xdr:col>5</xdr:col>
      <xdr:colOff>304800</xdr:colOff>
      <xdr:row>0</xdr:row>
      <xdr:rowOff>660400</xdr:rowOff>
    </xdr:to>
    <xdr:sp macro="" textlink="">
      <xdr:nvSpPr>
        <xdr:cNvPr id="3" name="Hist. de vendas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B8BABF12-CAE4-CF42-BF88-B6FD626D63A3}"/>
            </a:ext>
          </a:extLst>
        </xdr:cNvPr>
        <xdr:cNvSpPr/>
      </xdr:nvSpPr>
      <xdr:spPr>
        <a:xfrm>
          <a:off x="2311400" y="317500"/>
          <a:ext cx="3594100" cy="342900"/>
        </a:xfrm>
        <a:prstGeom prst="roundRect">
          <a:avLst>
            <a:gd name="adj" fmla="val 50000"/>
          </a:avLst>
        </a:prstGeom>
        <a:solidFill>
          <a:srgbClr val="7030A0"/>
        </a:solidFill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lang="pt-BR"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Conheça o Serasa Descomplica</a:t>
          </a:r>
          <a:endParaRPr sz="1600" b="0" i="0" u="none" strike="noStrike" cap="none" spc="0" baseline="0">
            <a:solidFill>
              <a:srgbClr val="FFFFFF"/>
            </a:solidFill>
            <a:uFillTx/>
            <a:latin typeface="Roboto Regular"/>
            <a:ea typeface="Roboto Regular"/>
            <a:cs typeface="Roboto Regular"/>
            <a:sym typeface="Roboto Regular"/>
          </a:endParaRPr>
        </a:p>
      </xdr:txBody>
    </xdr:sp>
    <xdr:clientData/>
  </xdr:twoCellAnchor>
  <xdr:twoCellAnchor editAs="oneCell">
    <xdr:from>
      <xdr:col>5</xdr:col>
      <xdr:colOff>317500</xdr:colOff>
      <xdr:row>0</xdr:row>
      <xdr:rowOff>444501</xdr:rowOff>
    </xdr:from>
    <xdr:to>
      <xdr:col>5</xdr:col>
      <xdr:colOff>605500</xdr:colOff>
      <xdr:row>0</xdr:row>
      <xdr:rowOff>787401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D88B9CD-0868-7042-A411-D6904A794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8200" y="444501"/>
          <a:ext cx="288000" cy="342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4</xdr:row>
      <xdr:rowOff>205327</xdr:rowOff>
    </xdr:from>
    <xdr:to>
      <xdr:col>1</xdr:col>
      <xdr:colOff>781050</xdr:colOff>
      <xdr:row>6</xdr:row>
      <xdr:rowOff>126777</xdr:rowOff>
    </xdr:to>
    <xdr:sp macro="" textlink="">
      <xdr:nvSpPr>
        <xdr:cNvPr id="34" name="Dashboard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/>
      </xdr:nvSpPr>
      <xdr:spPr>
        <a:xfrm>
          <a:off x="85725" y="1818862"/>
          <a:ext cx="2003425" cy="600266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Dashboard</a:t>
          </a:r>
        </a:p>
      </xdr:txBody>
    </xdr:sp>
    <xdr:clientData/>
  </xdr:twoCellAnchor>
  <xdr:twoCellAnchor>
    <xdr:from>
      <xdr:col>0</xdr:col>
      <xdr:colOff>90487</xdr:colOff>
      <xdr:row>7</xdr:row>
      <xdr:rowOff>47244</xdr:rowOff>
    </xdr:from>
    <xdr:to>
      <xdr:col>1</xdr:col>
      <xdr:colOff>776287</xdr:colOff>
      <xdr:row>10</xdr:row>
      <xdr:rowOff>94043</xdr:rowOff>
    </xdr:to>
    <xdr:sp macro="" textlink="">
      <xdr:nvSpPr>
        <xdr:cNvPr id="35" name="Conta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/>
      </xdr:nvSpPr>
      <xdr:spPr>
        <a:xfrm>
          <a:off x="90487" y="2523109"/>
          <a:ext cx="1993901" cy="597345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Contas</a:t>
          </a:r>
        </a:p>
      </xdr:txBody>
    </xdr:sp>
    <xdr:clientData/>
  </xdr:twoCellAnchor>
  <xdr:twoCellAnchor>
    <xdr:from>
      <xdr:col>0</xdr:col>
      <xdr:colOff>95250</xdr:colOff>
      <xdr:row>11</xdr:row>
      <xdr:rowOff>19986</xdr:rowOff>
    </xdr:from>
    <xdr:to>
      <xdr:col>1</xdr:col>
      <xdr:colOff>771525</xdr:colOff>
      <xdr:row>14</xdr:row>
      <xdr:rowOff>58753</xdr:rowOff>
    </xdr:to>
    <xdr:sp macro="" textlink="">
      <xdr:nvSpPr>
        <xdr:cNvPr id="36" name="Gráfico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/>
      </xdr:nvSpPr>
      <xdr:spPr>
        <a:xfrm>
          <a:off x="95250" y="3229911"/>
          <a:ext cx="1984375" cy="589313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Gráficos</a:t>
          </a:r>
        </a:p>
      </xdr:txBody>
    </xdr:sp>
    <xdr:clientData/>
  </xdr:twoCellAnchor>
  <xdr:twoCellAnchor>
    <xdr:from>
      <xdr:col>0</xdr:col>
      <xdr:colOff>85725</xdr:colOff>
      <xdr:row>14</xdr:row>
      <xdr:rowOff>166750</xdr:rowOff>
    </xdr:from>
    <xdr:to>
      <xdr:col>1</xdr:col>
      <xdr:colOff>781050</xdr:colOff>
      <xdr:row>18</xdr:row>
      <xdr:rowOff>32957</xdr:rowOff>
    </xdr:to>
    <xdr:sp macro="" textlink="">
      <xdr:nvSpPr>
        <xdr:cNvPr id="37" name="Plan. de custo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/>
      </xdr:nvSpPr>
      <xdr:spPr>
        <a:xfrm>
          <a:off x="85725" y="3927220"/>
          <a:ext cx="2003425" cy="600267"/>
        </a:xfrm>
        <a:prstGeom prst="roundRect">
          <a:avLst>
            <a:gd name="adj" fmla="val 50000"/>
          </a:avLst>
        </a:prstGeom>
        <a:solidFill>
          <a:srgbClr val="E80170"/>
        </a:solidFill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Plan. de custo</a:t>
          </a:r>
        </a:p>
      </xdr:txBody>
    </xdr:sp>
    <xdr:clientData/>
  </xdr:twoCellAnchor>
  <xdr:twoCellAnchor>
    <xdr:from>
      <xdr:col>0</xdr:col>
      <xdr:colOff>85725</xdr:colOff>
      <xdr:row>18</xdr:row>
      <xdr:rowOff>138398</xdr:rowOff>
    </xdr:from>
    <xdr:to>
      <xdr:col>1</xdr:col>
      <xdr:colOff>781050</xdr:colOff>
      <xdr:row>21</xdr:row>
      <xdr:rowOff>182277</xdr:rowOff>
    </xdr:to>
    <xdr:sp macro="" textlink="">
      <xdr:nvSpPr>
        <xdr:cNvPr id="38" name="Contr. de conta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/>
      </xdr:nvSpPr>
      <xdr:spPr>
        <a:xfrm>
          <a:off x="85725" y="4632928"/>
          <a:ext cx="2003425" cy="594425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Contr. de contas</a:t>
          </a:r>
        </a:p>
      </xdr:txBody>
    </xdr:sp>
    <xdr:clientData/>
  </xdr:twoCellAnchor>
  <xdr:twoCellAnchor>
    <xdr:from>
      <xdr:col>0</xdr:col>
      <xdr:colOff>80962</xdr:colOff>
      <xdr:row>22</xdr:row>
      <xdr:rowOff>104204</xdr:rowOff>
    </xdr:from>
    <xdr:to>
      <xdr:col>1</xdr:col>
      <xdr:colOff>785812</xdr:colOff>
      <xdr:row>25</xdr:row>
      <xdr:rowOff>153925</xdr:rowOff>
    </xdr:to>
    <xdr:sp macro="" textlink="">
      <xdr:nvSpPr>
        <xdr:cNvPr id="39" name="Capital de giro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/>
      </xdr:nvSpPr>
      <xdr:spPr>
        <a:xfrm>
          <a:off x="80962" y="5332794"/>
          <a:ext cx="2012951" cy="600267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Capital de giro</a:t>
          </a:r>
        </a:p>
      </xdr:txBody>
    </xdr:sp>
    <xdr:clientData/>
  </xdr:twoCellAnchor>
  <xdr:twoCellAnchor>
    <xdr:from>
      <xdr:col>0</xdr:col>
      <xdr:colOff>76200</xdr:colOff>
      <xdr:row>26</xdr:row>
      <xdr:rowOff>78407</xdr:rowOff>
    </xdr:from>
    <xdr:to>
      <xdr:col>1</xdr:col>
      <xdr:colOff>790575</xdr:colOff>
      <xdr:row>29</xdr:row>
      <xdr:rowOff>117174</xdr:rowOff>
    </xdr:to>
    <xdr:sp macro="" textlink="">
      <xdr:nvSpPr>
        <xdr:cNvPr id="40" name="Hist. de venda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/>
      </xdr:nvSpPr>
      <xdr:spPr>
        <a:xfrm>
          <a:off x="76200" y="6041057"/>
          <a:ext cx="2022475" cy="589313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Hist. de vendas</a:t>
          </a:r>
        </a:p>
      </xdr:txBody>
    </xdr:sp>
    <xdr:clientData/>
  </xdr:twoCellAnchor>
  <xdr:twoCellAnchor>
    <xdr:from>
      <xdr:col>0</xdr:col>
      <xdr:colOff>422275</xdr:colOff>
      <xdr:row>0</xdr:row>
      <xdr:rowOff>213995</xdr:rowOff>
    </xdr:from>
    <xdr:to>
      <xdr:col>1</xdr:col>
      <xdr:colOff>444500</xdr:colOff>
      <xdr:row>0</xdr:row>
      <xdr:rowOff>926464</xdr:rowOff>
    </xdr:to>
    <xdr:pic>
      <xdr:nvPicPr>
        <xdr:cNvPr id="5" name="Imagem 2" descr="Imagem 2">
          <a:extLst>
            <a:ext uri="{FF2B5EF4-FFF2-40B4-BE49-F238E27FC236}">
              <a16:creationId xmlns:a16="http://schemas.microsoft.com/office/drawing/2014/main" id="{822195BB-7B27-EC42-BE80-CF4B8232B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22275" y="213995"/>
          <a:ext cx="1330325" cy="7124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2</xdr:col>
      <xdr:colOff>25400</xdr:colOff>
      <xdr:row>0</xdr:row>
      <xdr:rowOff>317500</xdr:rowOff>
    </xdr:from>
    <xdr:to>
      <xdr:col>5</xdr:col>
      <xdr:colOff>1333500</xdr:colOff>
      <xdr:row>0</xdr:row>
      <xdr:rowOff>660400</xdr:rowOff>
    </xdr:to>
    <xdr:sp macro="" textlink="">
      <xdr:nvSpPr>
        <xdr:cNvPr id="6" name="Hist. de vendas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16813C3-A32C-4646-B48F-3AA0F5E55293}"/>
            </a:ext>
          </a:extLst>
        </xdr:cNvPr>
        <xdr:cNvSpPr/>
      </xdr:nvSpPr>
      <xdr:spPr>
        <a:xfrm>
          <a:off x="2311400" y="317500"/>
          <a:ext cx="3568700" cy="342900"/>
        </a:xfrm>
        <a:prstGeom prst="roundRect">
          <a:avLst>
            <a:gd name="adj" fmla="val 50000"/>
          </a:avLst>
        </a:prstGeom>
        <a:solidFill>
          <a:srgbClr val="C1178B"/>
        </a:solidFill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lang="pt-BR"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Conheça o Serasa Descomplica</a:t>
          </a:r>
          <a:endParaRPr sz="1600" b="0" i="0" u="none" strike="noStrike" cap="none" spc="0" baseline="0">
            <a:solidFill>
              <a:srgbClr val="FFFFFF"/>
            </a:solidFill>
            <a:uFillTx/>
            <a:latin typeface="Roboto Regular"/>
            <a:ea typeface="Roboto Regular"/>
            <a:cs typeface="Roboto Regular"/>
            <a:sym typeface="Roboto Regular"/>
          </a:endParaRPr>
        </a:p>
      </xdr:txBody>
    </xdr:sp>
    <xdr:clientData/>
  </xdr:twoCellAnchor>
  <xdr:twoCellAnchor editAs="oneCell">
    <xdr:from>
      <xdr:col>5</xdr:col>
      <xdr:colOff>1358900</xdr:colOff>
      <xdr:row>0</xdr:row>
      <xdr:rowOff>444501</xdr:rowOff>
    </xdr:from>
    <xdr:to>
      <xdr:col>5</xdr:col>
      <xdr:colOff>1646900</xdr:colOff>
      <xdr:row>0</xdr:row>
      <xdr:rowOff>787401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94EC21EA-E77C-BD49-B662-EBE8F322C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444501"/>
          <a:ext cx="288000" cy="3429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4</xdr:row>
      <xdr:rowOff>158972</xdr:rowOff>
    </xdr:from>
    <xdr:to>
      <xdr:col>1</xdr:col>
      <xdr:colOff>781050</xdr:colOff>
      <xdr:row>8</xdr:row>
      <xdr:rowOff>25177</xdr:rowOff>
    </xdr:to>
    <xdr:sp macro="" textlink="">
      <xdr:nvSpPr>
        <xdr:cNvPr id="43" name="Dashboard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/>
      </xdr:nvSpPr>
      <xdr:spPr>
        <a:xfrm>
          <a:off x="85725" y="1818862"/>
          <a:ext cx="2003425" cy="600266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Dashboard</a:t>
          </a:r>
        </a:p>
      </xdr:txBody>
    </xdr:sp>
    <xdr:clientData/>
  </xdr:twoCellAnchor>
  <xdr:twoCellAnchor>
    <xdr:from>
      <xdr:col>0</xdr:col>
      <xdr:colOff>90487</xdr:colOff>
      <xdr:row>8</xdr:row>
      <xdr:rowOff>129159</xdr:rowOff>
    </xdr:from>
    <xdr:to>
      <xdr:col>1</xdr:col>
      <xdr:colOff>776287</xdr:colOff>
      <xdr:row>11</xdr:row>
      <xdr:rowOff>175958</xdr:rowOff>
    </xdr:to>
    <xdr:sp macro="" textlink="">
      <xdr:nvSpPr>
        <xdr:cNvPr id="44" name="Conta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/>
      </xdr:nvSpPr>
      <xdr:spPr>
        <a:xfrm>
          <a:off x="90487" y="2523109"/>
          <a:ext cx="1993901" cy="597345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Contas</a:t>
          </a:r>
        </a:p>
      </xdr:txBody>
    </xdr:sp>
    <xdr:clientData/>
  </xdr:twoCellAnchor>
  <xdr:twoCellAnchor>
    <xdr:from>
      <xdr:col>0</xdr:col>
      <xdr:colOff>95250</xdr:colOff>
      <xdr:row>12</xdr:row>
      <xdr:rowOff>101901</xdr:rowOff>
    </xdr:from>
    <xdr:to>
      <xdr:col>1</xdr:col>
      <xdr:colOff>771525</xdr:colOff>
      <xdr:row>15</xdr:row>
      <xdr:rowOff>140668</xdr:rowOff>
    </xdr:to>
    <xdr:sp macro="" textlink="">
      <xdr:nvSpPr>
        <xdr:cNvPr id="45" name="Gráfico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/>
      </xdr:nvSpPr>
      <xdr:spPr>
        <a:xfrm>
          <a:off x="95250" y="3229911"/>
          <a:ext cx="1984375" cy="589313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Gráficos</a:t>
          </a:r>
        </a:p>
      </xdr:txBody>
    </xdr:sp>
    <xdr:clientData/>
  </xdr:twoCellAnchor>
  <xdr:twoCellAnchor>
    <xdr:from>
      <xdr:col>0</xdr:col>
      <xdr:colOff>85725</xdr:colOff>
      <xdr:row>16</xdr:row>
      <xdr:rowOff>65150</xdr:rowOff>
    </xdr:from>
    <xdr:to>
      <xdr:col>1</xdr:col>
      <xdr:colOff>781050</xdr:colOff>
      <xdr:row>19</xdr:row>
      <xdr:rowOff>114872</xdr:rowOff>
    </xdr:to>
    <xdr:sp macro="" textlink="">
      <xdr:nvSpPr>
        <xdr:cNvPr id="46" name="Plan. de cust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/>
      </xdr:nvSpPr>
      <xdr:spPr>
        <a:xfrm>
          <a:off x="85725" y="3927220"/>
          <a:ext cx="2003425" cy="600267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Plan. de custo</a:t>
          </a:r>
        </a:p>
      </xdr:txBody>
    </xdr:sp>
    <xdr:clientData/>
  </xdr:twoCellAnchor>
  <xdr:twoCellAnchor>
    <xdr:from>
      <xdr:col>0</xdr:col>
      <xdr:colOff>85725</xdr:colOff>
      <xdr:row>20</xdr:row>
      <xdr:rowOff>36798</xdr:rowOff>
    </xdr:from>
    <xdr:to>
      <xdr:col>1</xdr:col>
      <xdr:colOff>781050</xdr:colOff>
      <xdr:row>23</xdr:row>
      <xdr:rowOff>80677</xdr:rowOff>
    </xdr:to>
    <xdr:sp macro="" textlink="">
      <xdr:nvSpPr>
        <xdr:cNvPr id="47" name="Contr. de contas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/>
      </xdr:nvSpPr>
      <xdr:spPr>
        <a:xfrm>
          <a:off x="85725" y="4632928"/>
          <a:ext cx="2003425" cy="594425"/>
        </a:xfrm>
        <a:prstGeom prst="roundRect">
          <a:avLst>
            <a:gd name="adj" fmla="val 50000"/>
          </a:avLst>
        </a:prstGeom>
        <a:solidFill>
          <a:srgbClr val="E80170"/>
        </a:solidFill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Contr. de contas</a:t>
          </a:r>
        </a:p>
      </xdr:txBody>
    </xdr:sp>
    <xdr:clientData/>
  </xdr:twoCellAnchor>
  <xdr:twoCellAnchor>
    <xdr:from>
      <xdr:col>0</xdr:col>
      <xdr:colOff>80962</xdr:colOff>
      <xdr:row>24</xdr:row>
      <xdr:rowOff>2604</xdr:rowOff>
    </xdr:from>
    <xdr:to>
      <xdr:col>1</xdr:col>
      <xdr:colOff>785812</xdr:colOff>
      <xdr:row>27</xdr:row>
      <xdr:rowOff>52325</xdr:rowOff>
    </xdr:to>
    <xdr:sp macro="" textlink="">
      <xdr:nvSpPr>
        <xdr:cNvPr id="48" name="Capital de giro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SpPr/>
      </xdr:nvSpPr>
      <xdr:spPr>
        <a:xfrm>
          <a:off x="80962" y="5332794"/>
          <a:ext cx="2012951" cy="600267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Capital de giro</a:t>
          </a:r>
        </a:p>
      </xdr:txBody>
    </xdr:sp>
    <xdr:clientData/>
  </xdr:twoCellAnchor>
  <xdr:twoCellAnchor>
    <xdr:from>
      <xdr:col>0</xdr:col>
      <xdr:colOff>76200</xdr:colOff>
      <xdr:row>27</xdr:row>
      <xdr:rowOff>160322</xdr:rowOff>
    </xdr:from>
    <xdr:to>
      <xdr:col>1</xdr:col>
      <xdr:colOff>790575</xdr:colOff>
      <xdr:row>31</xdr:row>
      <xdr:rowOff>15574</xdr:rowOff>
    </xdr:to>
    <xdr:sp macro="" textlink="">
      <xdr:nvSpPr>
        <xdr:cNvPr id="49" name="Hist. de venda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/>
      </xdr:nvSpPr>
      <xdr:spPr>
        <a:xfrm>
          <a:off x="76200" y="6041057"/>
          <a:ext cx="2022475" cy="589313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Hist. de vendas</a:t>
          </a:r>
        </a:p>
      </xdr:txBody>
    </xdr:sp>
    <xdr:clientData/>
  </xdr:twoCellAnchor>
  <xdr:twoCellAnchor>
    <xdr:from>
      <xdr:col>0</xdr:col>
      <xdr:colOff>422275</xdr:colOff>
      <xdr:row>0</xdr:row>
      <xdr:rowOff>213995</xdr:rowOff>
    </xdr:from>
    <xdr:to>
      <xdr:col>1</xdr:col>
      <xdr:colOff>444500</xdr:colOff>
      <xdr:row>0</xdr:row>
      <xdr:rowOff>926464</xdr:rowOff>
    </xdr:to>
    <xdr:pic>
      <xdr:nvPicPr>
        <xdr:cNvPr id="2" name="Imagem 2" descr="Imagem 2">
          <a:extLst>
            <a:ext uri="{FF2B5EF4-FFF2-40B4-BE49-F238E27FC236}">
              <a16:creationId xmlns:a16="http://schemas.microsoft.com/office/drawing/2014/main" id="{68C08722-C5CC-D24E-840E-03CB601C3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22275" y="213995"/>
          <a:ext cx="1330325" cy="7124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2</xdr:col>
      <xdr:colOff>25400</xdr:colOff>
      <xdr:row>0</xdr:row>
      <xdr:rowOff>317500</xdr:rowOff>
    </xdr:from>
    <xdr:to>
      <xdr:col>5</xdr:col>
      <xdr:colOff>12700</xdr:colOff>
      <xdr:row>0</xdr:row>
      <xdr:rowOff>660400</xdr:rowOff>
    </xdr:to>
    <xdr:sp macro="" textlink="">
      <xdr:nvSpPr>
        <xdr:cNvPr id="3" name="Hist. de vendas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8B8552A1-2E95-754F-9F4D-A229A1BFEB27}"/>
            </a:ext>
          </a:extLst>
        </xdr:cNvPr>
        <xdr:cNvSpPr/>
      </xdr:nvSpPr>
      <xdr:spPr>
        <a:xfrm>
          <a:off x="2311400" y="317500"/>
          <a:ext cx="3568700" cy="342900"/>
        </a:xfrm>
        <a:prstGeom prst="roundRect">
          <a:avLst>
            <a:gd name="adj" fmla="val 50000"/>
          </a:avLst>
        </a:prstGeom>
        <a:solidFill>
          <a:srgbClr val="7030A0"/>
        </a:solidFill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lang="pt-BR"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Conheça o Serasa Descomplica</a:t>
          </a:r>
          <a:endParaRPr sz="1600" b="0" i="0" u="none" strike="noStrike" cap="none" spc="0" baseline="0">
            <a:solidFill>
              <a:srgbClr val="FFFFFF"/>
            </a:solidFill>
            <a:uFillTx/>
            <a:latin typeface="Roboto Regular"/>
            <a:ea typeface="Roboto Regular"/>
            <a:cs typeface="Roboto Regular"/>
            <a:sym typeface="Roboto Regular"/>
          </a:endParaRPr>
        </a:p>
      </xdr:txBody>
    </xdr:sp>
    <xdr:clientData/>
  </xdr:twoCellAnchor>
  <xdr:twoCellAnchor editAs="oneCell">
    <xdr:from>
      <xdr:col>5</xdr:col>
      <xdr:colOff>50800</xdr:colOff>
      <xdr:row>0</xdr:row>
      <xdr:rowOff>444501</xdr:rowOff>
    </xdr:from>
    <xdr:to>
      <xdr:col>5</xdr:col>
      <xdr:colOff>338800</xdr:colOff>
      <xdr:row>0</xdr:row>
      <xdr:rowOff>787401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443B5FEB-1A65-1349-ACD1-7E9E0EFE2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8200" y="444501"/>
          <a:ext cx="288000" cy="3429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4</xdr:row>
      <xdr:rowOff>165957</xdr:rowOff>
    </xdr:from>
    <xdr:to>
      <xdr:col>1</xdr:col>
      <xdr:colOff>781050</xdr:colOff>
      <xdr:row>6</xdr:row>
      <xdr:rowOff>198532</xdr:rowOff>
    </xdr:to>
    <xdr:sp macro="" textlink="">
      <xdr:nvSpPr>
        <xdr:cNvPr id="52" name="Dashboard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SpPr/>
      </xdr:nvSpPr>
      <xdr:spPr>
        <a:xfrm>
          <a:off x="85725" y="1818862"/>
          <a:ext cx="2003425" cy="600266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Dashboard</a:t>
          </a:r>
        </a:p>
      </xdr:txBody>
    </xdr:sp>
    <xdr:clientData/>
  </xdr:twoCellAnchor>
  <xdr:twoCellAnchor>
    <xdr:from>
      <xdr:col>0</xdr:col>
      <xdr:colOff>90487</xdr:colOff>
      <xdr:row>7</xdr:row>
      <xdr:rowOff>66294</xdr:rowOff>
    </xdr:from>
    <xdr:to>
      <xdr:col>1</xdr:col>
      <xdr:colOff>776287</xdr:colOff>
      <xdr:row>9</xdr:row>
      <xdr:rowOff>132143</xdr:rowOff>
    </xdr:to>
    <xdr:sp macro="" textlink="">
      <xdr:nvSpPr>
        <xdr:cNvPr id="53" name="Conta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SpPr/>
      </xdr:nvSpPr>
      <xdr:spPr>
        <a:xfrm>
          <a:off x="90487" y="2523109"/>
          <a:ext cx="1993901" cy="597345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Contas</a:t>
          </a:r>
        </a:p>
      </xdr:txBody>
    </xdr:sp>
    <xdr:clientData/>
  </xdr:twoCellAnchor>
  <xdr:twoCellAnchor>
    <xdr:from>
      <xdr:col>0</xdr:col>
      <xdr:colOff>95250</xdr:colOff>
      <xdr:row>10</xdr:row>
      <xdr:rowOff>5381</xdr:rowOff>
    </xdr:from>
    <xdr:to>
      <xdr:col>1</xdr:col>
      <xdr:colOff>771525</xdr:colOff>
      <xdr:row>12</xdr:row>
      <xdr:rowOff>122253</xdr:rowOff>
    </xdr:to>
    <xdr:sp macro="" textlink="">
      <xdr:nvSpPr>
        <xdr:cNvPr id="54" name="Gráfico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SpPr/>
      </xdr:nvSpPr>
      <xdr:spPr>
        <a:xfrm>
          <a:off x="95250" y="3229911"/>
          <a:ext cx="1984375" cy="589313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Gráficos</a:t>
          </a:r>
        </a:p>
      </xdr:txBody>
    </xdr:sp>
    <xdr:clientData/>
  </xdr:twoCellAnchor>
  <xdr:twoCellAnchor>
    <xdr:from>
      <xdr:col>0</xdr:col>
      <xdr:colOff>85725</xdr:colOff>
      <xdr:row>12</xdr:row>
      <xdr:rowOff>230250</xdr:rowOff>
    </xdr:from>
    <xdr:to>
      <xdr:col>1</xdr:col>
      <xdr:colOff>781050</xdr:colOff>
      <xdr:row>15</xdr:row>
      <xdr:rowOff>121857</xdr:rowOff>
    </xdr:to>
    <xdr:sp macro="" textlink="">
      <xdr:nvSpPr>
        <xdr:cNvPr id="55" name="Plan. de cust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SpPr/>
      </xdr:nvSpPr>
      <xdr:spPr>
        <a:xfrm>
          <a:off x="85725" y="3927220"/>
          <a:ext cx="2003425" cy="600267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Plan. de custo</a:t>
          </a:r>
        </a:p>
      </xdr:txBody>
    </xdr:sp>
    <xdr:clientData/>
  </xdr:twoCellAnchor>
  <xdr:twoCellAnchor>
    <xdr:from>
      <xdr:col>0</xdr:col>
      <xdr:colOff>85725</xdr:colOff>
      <xdr:row>15</xdr:row>
      <xdr:rowOff>227298</xdr:rowOff>
    </xdr:from>
    <xdr:to>
      <xdr:col>1</xdr:col>
      <xdr:colOff>781050</xdr:colOff>
      <xdr:row>18</xdr:row>
      <xdr:rowOff>113062</xdr:rowOff>
    </xdr:to>
    <xdr:sp macro="" textlink="">
      <xdr:nvSpPr>
        <xdr:cNvPr id="56" name="Contr. de conta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SpPr/>
      </xdr:nvSpPr>
      <xdr:spPr>
        <a:xfrm>
          <a:off x="85725" y="4632928"/>
          <a:ext cx="2003425" cy="594425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Contr. de contas</a:t>
          </a:r>
        </a:p>
      </xdr:txBody>
    </xdr:sp>
    <xdr:clientData/>
  </xdr:twoCellAnchor>
  <xdr:twoCellAnchor>
    <xdr:from>
      <xdr:col>0</xdr:col>
      <xdr:colOff>80962</xdr:colOff>
      <xdr:row>18</xdr:row>
      <xdr:rowOff>218504</xdr:rowOff>
    </xdr:from>
    <xdr:to>
      <xdr:col>1</xdr:col>
      <xdr:colOff>785812</xdr:colOff>
      <xdr:row>21</xdr:row>
      <xdr:rowOff>110110</xdr:rowOff>
    </xdr:to>
    <xdr:sp macro="" textlink="">
      <xdr:nvSpPr>
        <xdr:cNvPr id="57" name="Capital de giro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SpPr/>
      </xdr:nvSpPr>
      <xdr:spPr>
        <a:xfrm>
          <a:off x="80962" y="5332794"/>
          <a:ext cx="2012951" cy="600267"/>
        </a:xfrm>
        <a:prstGeom prst="roundRect">
          <a:avLst>
            <a:gd name="adj" fmla="val 50000"/>
          </a:avLst>
        </a:prstGeom>
        <a:solidFill>
          <a:srgbClr val="E80170"/>
        </a:solidFill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Capital de giro</a:t>
          </a:r>
        </a:p>
      </xdr:txBody>
    </xdr:sp>
    <xdr:clientData/>
  </xdr:twoCellAnchor>
  <xdr:twoCellAnchor>
    <xdr:from>
      <xdr:col>0</xdr:col>
      <xdr:colOff>76200</xdr:colOff>
      <xdr:row>21</xdr:row>
      <xdr:rowOff>218107</xdr:rowOff>
    </xdr:from>
    <xdr:to>
      <xdr:col>1</xdr:col>
      <xdr:colOff>790575</xdr:colOff>
      <xdr:row>24</xdr:row>
      <xdr:rowOff>98759</xdr:rowOff>
    </xdr:to>
    <xdr:sp macro="" textlink="">
      <xdr:nvSpPr>
        <xdr:cNvPr id="58" name="Hist. de venda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SpPr/>
      </xdr:nvSpPr>
      <xdr:spPr>
        <a:xfrm>
          <a:off x="76200" y="6041057"/>
          <a:ext cx="2022475" cy="589313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Hist. de vendas</a:t>
          </a:r>
        </a:p>
      </xdr:txBody>
    </xdr:sp>
    <xdr:clientData/>
  </xdr:twoCellAnchor>
  <xdr:twoCellAnchor>
    <xdr:from>
      <xdr:col>0</xdr:col>
      <xdr:colOff>422275</xdr:colOff>
      <xdr:row>0</xdr:row>
      <xdr:rowOff>213995</xdr:rowOff>
    </xdr:from>
    <xdr:to>
      <xdr:col>1</xdr:col>
      <xdr:colOff>444500</xdr:colOff>
      <xdr:row>0</xdr:row>
      <xdr:rowOff>926464</xdr:rowOff>
    </xdr:to>
    <xdr:pic>
      <xdr:nvPicPr>
        <xdr:cNvPr id="2" name="Imagem 2" descr="Imagem 2">
          <a:extLst>
            <a:ext uri="{FF2B5EF4-FFF2-40B4-BE49-F238E27FC236}">
              <a16:creationId xmlns:a16="http://schemas.microsoft.com/office/drawing/2014/main" id="{909F907E-A74D-1D4A-82CE-DF3DE69D38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22275" y="213995"/>
          <a:ext cx="1330325" cy="7124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2</xdr:col>
      <xdr:colOff>25400</xdr:colOff>
      <xdr:row>0</xdr:row>
      <xdr:rowOff>317500</xdr:rowOff>
    </xdr:from>
    <xdr:to>
      <xdr:col>7</xdr:col>
      <xdr:colOff>12700</xdr:colOff>
      <xdr:row>0</xdr:row>
      <xdr:rowOff>660400</xdr:rowOff>
    </xdr:to>
    <xdr:sp macro="" textlink="">
      <xdr:nvSpPr>
        <xdr:cNvPr id="3" name="Hist. de vendas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48F07EE7-EAC6-9A4B-982B-84B9C07492D1}"/>
            </a:ext>
          </a:extLst>
        </xdr:cNvPr>
        <xdr:cNvSpPr/>
      </xdr:nvSpPr>
      <xdr:spPr>
        <a:xfrm>
          <a:off x="2311400" y="317500"/>
          <a:ext cx="3619500" cy="342900"/>
        </a:xfrm>
        <a:prstGeom prst="roundRect">
          <a:avLst>
            <a:gd name="adj" fmla="val 50000"/>
          </a:avLst>
        </a:prstGeom>
        <a:solidFill>
          <a:srgbClr val="7030A0"/>
        </a:solidFill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lang="pt-BR"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Conheça o Serasa Descomplica</a:t>
          </a:r>
          <a:endParaRPr sz="1600" b="0" i="0" u="none" strike="noStrike" cap="none" spc="0" baseline="0">
            <a:solidFill>
              <a:srgbClr val="FFFFFF"/>
            </a:solidFill>
            <a:uFillTx/>
            <a:latin typeface="Roboto Regular"/>
            <a:ea typeface="Roboto Regular"/>
            <a:cs typeface="Roboto Regular"/>
            <a:sym typeface="Roboto Regular"/>
          </a:endParaRPr>
        </a:p>
      </xdr:txBody>
    </xdr:sp>
    <xdr:clientData/>
  </xdr:twoCellAnchor>
  <xdr:twoCellAnchor editAs="oneCell">
    <xdr:from>
      <xdr:col>7</xdr:col>
      <xdr:colOff>25400</xdr:colOff>
      <xdr:row>0</xdr:row>
      <xdr:rowOff>444501</xdr:rowOff>
    </xdr:from>
    <xdr:to>
      <xdr:col>7</xdr:col>
      <xdr:colOff>313400</xdr:colOff>
      <xdr:row>0</xdr:row>
      <xdr:rowOff>787401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26DC743C-D620-434E-9CC2-BB2CABAB4A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0" y="444501"/>
          <a:ext cx="288000" cy="3429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4</xdr:row>
      <xdr:rowOff>167862</xdr:rowOff>
    </xdr:from>
    <xdr:to>
      <xdr:col>1</xdr:col>
      <xdr:colOff>781050</xdr:colOff>
      <xdr:row>8</xdr:row>
      <xdr:rowOff>34067</xdr:rowOff>
    </xdr:to>
    <xdr:sp macro="" textlink="">
      <xdr:nvSpPr>
        <xdr:cNvPr id="61" name="Dashboard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SpPr/>
      </xdr:nvSpPr>
      <xdr:spPr>
        <a:xfrm>
          <a:off x="85725" y="1818862"/>
          <a:ext cx="2003425" cy="600266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Dashboard</a:t>
          </a:r>
        </a:p>
      </xdr:txBody>
    </xdr:sp>
    <xdr:clientData/>
  </xdr:twoCellAnchor>
  <xdr:twoCellAnchor>
    <xdr:from>
      <xdr:col>0</xdr:col>
      <xdr:colOff>90487</xdr:colOff>
      <xdr:row>8</xdr:row>
      <xdr:rowOff>138049</xdr:rowOff>
    </xdr:from>
    <xdr:to>
      <xdr:col>1</xdr:col>
      <xdr:colOff>776287</xdr:colOff>
      <xdr:row>12</xdr:row>
      <xdr:rowOff>1333</xdr:rowOff>
    </xdr:to>
    <xdr:sp macro="" textlink="">
      <xdr:nvSpPr>
        <xdr:cNvPr id="62" name="Conta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SpPr/>
      </xdr:nvSpPr>
      <xdr:spPr>
        <a:xfrm>
          <a:off x="90487" y="2523109"/>
          <a:ext cx="1993901" cy="597345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Contas</a:t>
          </a:r>
        </a:p>
      </xdr:txBody>
    </xdr:sp>
    <xdr:clientData/>
  </xdr:twoCellAnchor>
  <xdr:twoCellAnchor>
    <xdr:from>
      <xdr:col>0</xdr:col>
      <xdr:colOff>95250</xdr:colOff>
      <xdr:row>12</xdr:row>
      <xdr:rowOff>110791</xdr:rowOff>
    </xdr:from>
    <xdr:to>
      <xdr:col>1</xdr:col>
      <xdr:colOff>771525</xdr:colOff>
      <xdr:row>15</xdr:row>
      <xdr:rowOff>149558</xdr:rowOff>
    </xdr:to>
    <xdr:sp macro="" textlink="">
      <xdr:nvSpPr>
        <xdr:cNvPr id="63" name="Gráfico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SpPr/>
      </xdr:nvSpPr>
      <xdr:spPr>
        <a:xfrm>
          <a:off x="95250" y="3229911"/>
          <a:ext cx="1984375" cy="589313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Gráficos</a:t>
          </a:r>
        </a:p>
      </xdr:txBody>
    </xdr:sp>
    <xdr:clientData/>
  </xdr:twoCellAnchor>
  <xdr:twoCellAnchor>
    <xdr:from>
      <xdr:col>0</xdr:col>
      <xdr:colOff>85725</xdr:colOff>
      <xdr:row>16</xdr:row>
      <xdr:rowOff>74040</xdr:rowOff>
    </xdr:from>
    <xdr:to>
      <xdr:col>1</xdr:col>
      <xdr:colOff>781050</xdr:colOff>
      <xdr:row>19</xdr:row>
      <xdr:rowOff>123761</xdr:rowOff>
    </xdr:to>
    <xdr:sp macro="" textlink="">
      <xdr:nvSpPr>
        <xdr:cNvPr id="64" name="Plan. de cust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SpPr/>
      </xdr:nvSpPr>
      <xdr:spPr>
        <a:xfrm>
          <a:off x="85725" y="3927220"/>
          <a:ext cx="2003425" cy="600267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Plan. de custo</a:t>
          </a:r>
        </a:p>
      </xdr:txBody>
    </xdr:sp>
    <xdr:clientData/>
  </xdr:twoCellAnchor>
  <xdr:twoCellAnchor>
    <xdr:from>
      <xdr:col>0</xdr:col>
      <xdr:colOff>85725</xdr:colOff>
      <xdr:row>20</xdr:row>
      <xdr:rowOff>45688</xdr:rowOff>
    </xdr:from>
    <xdr:to>
      <xdr:col>1</xdr:col>
      <xdr:colOff>781050</xdr:colOff>
      <xdr:row>23</xdr:row>
      <xdr:rowOff>89567</xdr:rowOff>
    </xdr:to>
    <xdr:sp macro="" textlink="">
      <xdr:nvSpPr>
        <xdr:cNvPr id="65" name="Contr. de conta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SpPr/>
      </xdr:nvSpPr>
      <xdr:spPr>
        <a:xfrm>
          <a:off x="85725" y="4632928"/>
          <a:ext cx="2003425" cy="594425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Contr. de contas</a:t>
          </a:r>
        </a:p>
      </xdr:txBody>
    </xdr:sp>
    <xdr:clientData/>
  </xdr:twoCellAnchor>
  <xdr:twoCellAnchor>
    <xdr:from>
      <xdr:col>0</xdr:col>
      <xdr:colOff>80962</xdr:colOff>
      <xdr:row>24</xdr:row>
      <xdr:rowOff>11494</xdr:rowOff>
    </xdr:from>
    <xdr:to>
      <xdr:col>1</xdr:col>
      <xdr:colOff>785812</xdr:colOff>
      <xdr:row>27</xdr:row>
      <xdr:rowOff>61215</xdr:rowOff>
    </xdr:to>
    <xdr:sp macro="" textlink="">
      <xdr:nvSpPr>
        <xdr:cNvPr id="66" name="Capital de giro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SpPr/>
      </xdr:nvSpPr>
      <xdr:spPr>
        <a:xfrm>
          <a:off x="80962" y="5332794"/>
          <a:ext cx="2012951" cy="600267"/>
        </a:xfrm>
        <a:prstGeom prst="roundRect">
          <a:avLst>
            <a:gd name="adj" fmla="val 50000"/>
          </a:avLst>
        </a:prstGeom>
        <a:noFill/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Capital de giro</a:t>
          </a:r>
        </a:p>
      </xdr:txBody>
    </xdr:sp>
    <xdr:clientData/>
  </xdr:twoCellAnchor>
  <xdr:twoCellAnchor>
    <xdr:from>
      <xdr:col>0</xdr:col>
      <xdr:colOff>76200</xdr:colOff>
      <xdr:row>27</xdr:row>
      <xdr:rowOff>169212</xdr:rowOff>
    </xdr:from>
    <xdr:to>
      <xdr:col>1</xdr:col>
      <xdr:colOff>790575</xdr:colOff>
      <xdr:row>31</xdr:row>
      <xdr:rowOff>24464</xdr:rowOff>
    </xdr:to>
    <xdr:sp macro="" textlink="">
      <xdr:nvSpPr>
        <xdr:cNvPr id="67" name="Hist. de vendas"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SpPr/>
      </xdr:nvSpPr>
      <xdr:spPr>
        <a:xfrm>
          <a:off x="76200" y="6041057"/>
          <a:ext cx="2022475" cy="589313"/>
        </a:xfrm>
        <a:prstGeom prst="roundRect">
          <a:avLst>
            <a:gd name="adj" fmla="val 50000"/>
          </a:avLst>
        </a:prstGeom>
        <a:solidFill>
          <a:srgbClr val="E80170"/>
        </a:solidFill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Hist. de vendas</a:t>
          </a:r>
        </a:p>
      </xdr:txBody>
    </xdr:sp>
    <xdr:clientData/>
  </xdr:twoCellAnchor>
  <xdr:twoCellAnchor>
    <xdr:from>
      <xdr:col>0</xdr:col>
      <xdr:colOff>422275</xdr:colOff>
      <xdr:row>0</xdr:row>
      <xdr:rowOff>213995</xdr:rowOff>
    </xdr:from>
    <xdr:to>
      <xdr:col>1</xdr:col>
      <xdr:colOff>444500</xdr:colOff>
      <xdr:row>0</xdr:row>
      <xdr:rowOff>926464</xdr:rowOff>
    </xdr:to>
    <xdr:pic>
      <xdr:nvPicPr>
        <xdr:cNvPr id="2" name="Imagem 2" descr="Imagem 2">
          <a:extLst>
            <a:ext uri="{FF2B5EF4-FFF2-40B4-BE49-F238E27FC236}">
              <a16:creationId xmlns:a16="http://schemas.microsoft.com/office/drawing/2014/main" id="{B7F27EAE-2CDF-1D40-AD25-D80815B58B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22275" y="213995"/>
          <a:ext cx="1330325" cy="7124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2</xdr:col>
      <xdr:colOff>25400</xdr:colOff>
      <xdr:row>0</xdr:row>
      <xdr:rowOff>317500</xdr:rowOff>
    </xdr:from>
    <xdr:to>
      <xdr:col>6</xdr:col>
      <xdr:colOff>533400</xdr:colOff>
      <xdr:row>0</xdr:row>
      <xdr:rowOff>660400</xdr:rowOff>
    </xdr:to>
    <xdr:sp macro="" textlink="">
      <xdr:nvSpPr>
        <xdr:cNvPr id="3" name="Hist. de vendas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5E634184-AB49-3941-A77E-61B979115B11}"/>
            </a:ext>
          </a:extLst>
        </xdr:cNvPr>
        <xdr:cNvSpPr/>
      </xdr:nvSpPr>
      <xdr:spPr>
        <a:xfrm>
          <a:off x="2311400" y="317500"/>
          <a:ext cx="3568700" cy="342900"/>
        </a:xfrm>
        <a:prstGeom prst="roundRect">
          <a:avLst>
            <a:gd name="adj" fmla="val 50000"/>
          </a:avLst>
        </a:prstGeom>
        <a:solidFill>
          <a:srgbClr val="295594"/>
        </a:solidFill>
        <a:ln w="12700" cap="flat">
          <a:solidFill>
            <a:srgbClr val="FFFFFF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defRPr>
          </a:pPr>
          <a:r>
            <a:rPr lang="pt-BR" sz="1600" b="0" i="0" u="none" strike="noStrike" cap="none" spc="0" baseline="0">
              <a:solidFill>
                <a:srgbClr val="FFFFFF"/>
              </a:solidFill>
              <a:uFillTx/>
              <a:latin typeface="Roboto Regular"/>
              <a:ea typeface="Roboto Regular"/>
              <a:cs typeface="Roboto Regular"/>
              <a:sym typeface="Roboto Regular"/>
            </a:rPr>
            <a:t>Conheça o Serasa Descomplica</a:t>
          </a:r>
          <a:endParaRPr sz="1600" b="0" i="0" u="none" strike="noStrike" cap="none" spc="0" baseline="0">
            <a:solidFill>
              <a:srgbClr val="FFFFFF"/>
            </a:solidFill>
            <a:uFillTx/>
            <a:latin typeface="Roboto Regular"/>
            <a:ea typeface="Roboto Regular"/>
            <a:cs typeface="Roboto Regular"/>
            <a:sym typeface="Roboto Regular"/>
          </a:endParaRPr>
        </a:p>
      </xdr:txBody>
    </xdr:sp>
    <xdr:clientData/>
  </xdr:twoCellAnchor>
  <xdr:twoCellAnchor editAs="oneCell">
    <xdr:from>
      <xdr:col>6</xdr:col>
      <xdr:colOff>558800</xdr:colOff>
      <xdr:row>0</xdr:row>
      <xdr:rowOff>444501</xdr:rowOff>
    </xdr:from>
    <xdr:to>
      <xdr:col>6</xdr:col>
      <xdr:colOff>846800</xdr:colOff>
      <xdr:row>0</xdr:row>
      <xdr:rowOff>787401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555232B-3396-0045-854A-AD3B7A62C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444501"/>
          <a:ext cx="288000" cy="34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Theme 2007 - 2010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 2007 - 2010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2"/>
  <sheetViews>
    <sheetView showGridLines="0" tabSelected="1" workbookViewId="0">
      <selection activeCell="D40" sqref="D40"/>
    </sheetView>
  </sheetViews>
  <sheetFormatPr baseColWidth="10" defaultColWidth="8.83203125" defaultRowHeight="14.5" customHeight="1"/>
  <cols>
    <col min="1" max="1" width="17.1640625" style="1" customWidth="1"/>
    <col min="2" max="2" width="12.83203125" style="1" customWidth="1"/>
    <col min="3" max="3" width="3.33203125" style="1" customWidth="1"/>
    <col min="4" max="4" width="30.83203125" style="1" customWidth="1"/>
    <col min="5" max="5" width="1.5" style="1" customWidth="1"/>
    <col min="6" max="6" width="30.83203125" style="1" customWidth="1"/>
    <col min="7" max="7" width="1.5" style="1" customWidth="1"/>
    <col min="8" max="8" width="30.83203125" style="1" customWidth="1"/>
    <col min="9" max="9" width="3.33203125" style="1" customWidth="1"/>
    <col min="10" max="17" width="8.83203125" style="1" customWidth="1"/>
    <col min="18" max="18" width="2.33203125" style="1" customWidth="1"/>
    <col min="19" max="24" width="8.83203125" style="1" customWidth="1"/>
    <col min="25" max="16384" width="8.83203125" style="1"/>
  </cols>
  <sheetData>
    <row r="1" spans="1:23" ht="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</row>
    <row r="2" spans="1:23" ht="14.5" customHeight="1">
      <c r="A2" s="2"/>
      <c r="B2" s="2"/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  <c r="O2" s="4"/>
      <c r="P2" s="4"/>
      <c r="Q2" s="4"/>
      <c r="R2" s="4"/>
      <c r="S2" s="3"/>
      <c r="T2" s="3"/>
      <c r="U2" s="3"/>
      <c r="V2" s="3"/>
      <c r="W2" s="3"/>
    </row>
    <row r="3" spans="1:23" ht="14.5" customHeight="1">
      <c r="A3" s="2"/>
      <c r="B3" s="2"/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  <c r="O3" s="4"/>
      <c r="P3" s="4"/>
      <c r="Q3" s="4"/>
      <c r="R3" s="4"/>
      <c r="S3" s="3"/>
      <c r="T3" s="3"/>
      <c r="U3" s="3"/>
      <c r="V3" s="3"/>
      <c r="W3" s="3"/>
    </row>
    <row r="4" spans="1:23" ht="14.5" customHeight="1">
      <c r="A4" s="2"/>
      <c r="B4" s="2"/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3"/>
      <c r="T4" s="3"/>
      <c r="U4" s="3"/>
      <c r="V4" s="3"/>
      <c r="W4" s="3"/>
    </row>
    <row r="5" spans="1:23" ht="14.5" customHeight="1">
      <c r="A5" s="2"/>
      <c r="B5" s="2"/>
      <c r="C5" s="3"/>
      <c r="D5" s="3"/>
      <c r="E5" s="3"/>
      <c r="F5" s="3"/>
      <c r="G5" s="3"/>
      <c r="H5" s="3"/>
      <c r="I5" s="3"/>
      <c r="J5" s="4"/>
      <c r="K5" s="4"/>
      <c r="L5" s="4"/>
      <c r="M5" s="4"/>
      <c r="N5" s="4"/>
      <c r="O5" s="4"/>
      <c r="P5" s="4"/>
      <c r="Q5" s="4"/>
      <c r="R5" s="4"/>
      <c r="S5" s="3"/>
      <c r="T5" s="3"/>
      <c r="U5" s="3"/>
      <c r="V5" s="3"/>
      <c r="W5" s="3"/>
    </row>
    <row r="6" spans="1:23" ht="14.5" customHeight="1">
      <c r="A6" s="2"/>
      <c r="B6" s="2"/>
      <c r="C6" s="3"/>
      <c r="D6" s="3"/>
      <c r="E6" s="3"/>
      <c r="F6" s="3"/>
      <c r="G6" s="3"/>
      <c r="H6" s="3"/>
      <c r="I6" s="3"/>
      <c r="J6" s="4"/>
      <c r="K6" s="4"/>
      <c r="L6" s="4"/>
      <c r="M6" s="4"/>
      <c r="N6" s="4"/>
      <c r="O6" s="4"/>
      <c r="P6" s="4"/>
      <c r="Q6" s="4"/>
      <c r="R6" s="4"/>
      <c r="S6" s="3"/>
      <c r="T6" s="3"/>
      <c r="U6" s="3"/>
      <c r="V6" s="3"/>
      <c r="W6" s="3"/>
    </row>
    <row r="7" spans="1:23" ht="14.5" customHeight="1">
      <c r="A7" s="2"/>
      <c r="B7" s="2"/>
      <c r="C7" s="3"/>
      <c r="D7" s="3"/>
      <c r="E7" s="3"/>
      <c r="F7" s="3"/>
      <c r="G7" s="3"/>
      <c r="H7" s="3"/>
      <c r="I7" s="3"/>
      <c r="J7" s="4"/>
      <c r="K7" s="4"/>
      <c r="L7" s="4"/>
      <c r="M7" s="4"/>
      <c r="N7" s="4"/>
      <c r="O7" s="4"/>
      <c r="P7" s="4"/>
      <c r="Q7" s="4"/>
      <c r="R7" s="4"/>
      <c r="S7" s="3"/>
      <c r="T7" s="3"/>
      <c r="U7" s="3"/>
      <c r="V7" s="3"/>
      <c r="W7" s="3"/>
    </row>
    <row r="8" spans="1:23" ht="14.5" customHeight="1">
      <c r="A8" s="2"/>
      <c r="B8" s="2"/>
      <c r="C8" s="3"/>
      <c r="D8" s="3"/>
      <c r="E8" s="3"/>
      <c r="F8" s="3"/>
      <c r="G8" s="3"/>
      <c r="H8" s="3"/>
      <c r="I8" s="3"/>
      <c r="J8" s="4"/>
      <c r="K8" s="4"/>
      <c r="L8" s="4"/>
      <c r="M8" s="4"/>
      <c r="N8" s="4"/>
      <c r="O8" s="4"/>
      <c r="P8" s="4"/>
      <c r="Q8" s="4"/>
      <c r="R8" s="4"/>
      <c r="S8" s="3"/>
      <c r="T8" s="3"/>
      <c r="U8" s="3"/>
      <c r="V8" s="3"/>
      <c r="W8" s="3"/>
    </row>
    <row r="9" spans="1:23" ht="14.5" customHeight="1">
      <c r="A9" s="2"/>
      <c r="B9" s="2"/>
      <c r="C9" s="3"/>
      <c r="D9" s="5"/>
      <c r="E9" s="5"/>
      <c r="F9" s="5"/>
      <c r="G9" s="5"/>
      <c r="H9" s="5"/>
      <c r="I9" s="3"/>
      <c r="J9" s="4"/>
      <c r="K9" s="4"/>
      <c r="L9" s="4"/>
      <c r="M9" s="4"/>
      <c r="N9" s="4"/>
      <c r="O9" s="4"/>
      <c r="P9" s="4"/>
      <c r="Q9" s="4"/>
      <c r="R9" s="4"/>
      <c r="S9" s="3"/>
      <c r="T9" s="3"/>
      <c r="U9" s="3"/>
      <c r="V9" s="3"/>
      <c r="W9" s="3"/>
    </row>
    <row r="10" spans="1:23" ht="16.5" customHeight="1">
      <c r="A10" s="2"/>
      <c r="B10" s="2"/>
      <c r="C10" s="6"/>
      <c r="D10" s="234" t="s">
        <v>0</v>
      </c>
      <c r="E10" s="235"/>
      <c r="F10" s="235"/>
      <c r="G10" s="235"/>
      <c r="H10" s="236"/>
      <c r="I10" s="7"/>
      <c r="J10" s="4"/>
      <c r="K10" s="4"/>
      <c r="L10" s="4"/>
      <c r="M10" s="4"/>
      <c r="N10" s="4"/>
      <c r="O10" s="4"/>
      <c r="P10" s="4"/>
      <c r="Q10" s="4"/>
      <c r="R10" s="4"/>
      <c r="S10" s="3"/>
      <c r="T10" s="3"/>
      <c r="U10" s="3"/>
      <c r="V10" s="3"/>
      <c r="W10" s="3"/>
    </row>
    <row r="11" spans="1:23" ht="16.5" customHeight="1">
      <c r="A11" s="2"/>
      <c r="B11" s="2"/>
      <c r="C11" s="6"/>
      <c r="D11" s="237"/>
      <c r="E11" s="238"/>
      <c r="F11" s="238"/>
      <c r="G11" s="238"/>
      <c r="H11" s="239"/>
      <c r="I11" s="7"/>
      <c r="J11" s="4"/>
      <c r="K11" s="4"/>
      <c r="L11" s="4"/>
      <c r="M11" s="4"/>
      <c r="N11" s="4"/>
      <c r="O11" s="4"/>
      <c r="P11" s="4"/>
      <c r="Q11" s="4"/>
      <c r="R11" s="4"/>
      <c r="S11" s="3"/>
      <c r="T11" s="3"/>
      <c r="U11" s="3"/>
      <c r="V11" s="3"/>
      <c r="W11" s="3"/>
    </row>
    <row r="12" spans="1:23" ht="25.75" customHeight="1">
      <c r="A12" s="2"/>
      <c r="B12" s="2"/>
      <c r="C12" s="6"/>
      <c r="D12" s="8" t="s">
        <v>1</v>
      </c>
      <c r="E12" s="9"/>
      <c r="F12" s="10" t="s">
        <v>2</v>
      </c>
      <c r="G12" s="9"/>
      <c r="H12" s="11" t="s">
        <v>3</v>
      </c>
      <c r="I12" s="7"/>
      <c r="J12" s="4"/>
      <c r="K12" s="4"/>
      <c r="L12" s="4"/>
      <c r="M12" s="4"/>
      <c r="N12" s="4"/>
      <c r="O12" s="4"/>
      <c r="P12" s="4"/>
      <c r="Q12" s="4"/>
      <c r="R12" s="4"/>
      <c r="S12" s="3"/>
      <c r="T12" s="3"/>
      <c r="U12" s="3"/>
      <c r="V12" s="3"/>
      <c r="W12" s="3"/>
    </row>
    <row r="13" spans="1:23" ht="40.25" customHeight="1">
      <c r="A13" s="2"/>
      <c r="B13" s="2"/>
      <c r="C13" s="6"/>
      <c r="D13" s="12" cm="1">
        <f t="array" ref="D13">SUMIF('Planejamento de custo '!$D$6:$D$55,"Produto",'Planejamento de custo '!$P$6:$P$55)</f>
        <v>23000</v>
      </c>
      <c r="E13" s="13"/>
      <c r="F13" s="14" cm="1">
        <f t="array" ref="F13">SUM('Calculo de capital de giro'!M9:M28)</f>
        <v>5450</v>
      </c>
      <c r="G13" s="13"/>
      <c r="H13" s="15" cm="1">
        <f t="array" ref="H13">D13+F13</f>
        <v>28450</v>
      </c>
      <c r="I13" s="7"/>
      <c r="J13" s="4"/>
      <c r="K13" s="4"/>
      <c r="L13" s="4"/>
      <c r="M13" s="4"/>
      <c r="N13" s="4"/>
      <c r="O13" s="4"/>
      <c r="P13" s="4"/>
      <c r="Q13" s="4"/>
      <c r="R13" s="4"/>
      <c r="S13" s="3"/>
      <c r="T13" s="3"/>
      <c r="U13" s="3"/>
      <c r="V13" s="3"/>
      <c r="W13" s="3"/>
    </row>
    <row r="14" spans="1:23" ht="14.5" customHeight="1">
      <c r="A14" s="2"/>
      <c r="B14" s="2"/>
      <c r="C14" s="3"/>
      <c r="D14" s="16"/>
      <c r="E14" s="16"/>
      <c r="F14" s="16"/>
      <c r="G14" s="16"/>
      <c r="H14" s="16"/>
      <c r="I14" s="3"/>
      <c r="J14" s="4"/>
      <c r="K14" s="4"/>
      <c r="L14" s="4"/>
      <c r="M14" s="4"/>
      <c r="N14" s="4"/>
      <c r="O14" s="4"/>
      <c r="P14" s="4"/>
      <c r="Q14" s="4"/>
      <c r="R14" s="4"/>
      <c r="S14" s="3"/>
      <c r="T14" s="3"/>
      <c r="U14" s="3"/>
      <c r="V14" s="3"/>
      <c r="W14" s="3"/>
    </row>
    <row r="15" spans="1:23" ht="16.5" customHeight="1">
      <c r="A15" s="2"/>
      <c r="B15" s="2"/>
      <c r="C15" s="6"/>
      <c r="D15" s="234" t="s">
        <v>4</v>
      </c>
      <c r="E15" s="235"/>
      <c r="F15" s="235"/>
      <c r="G15" s="235"/>
      <c r="H15" s="236"/>
      <c r="I15" s="7"/>
      <c r="J15" s="4"/>
      <c r="K15" s="4"/>
      <c r="L15" s="4"/>
      <c r="M15" s="4"/>
      <c r="N15" s="4"/>
      <c r="O15" s="4"/>
      <c r="P15" s="4"/>
      <c r="Q15" s="4"/>
      <c r="R15" s="4"/>
      <c r="S15" s="3"/>
      <c r="T15" s="3"/>
      <c r="U15" s="3"/>
      <c r="V15" s="3"/>
      <c r="W15" s="3"/>
    </row>
    <row r="16" spans="1:23" ht="16.5" customHeight="1">
      <c r="A16" s="2"/>
      <c r="B16" s="2"/>
      <c r="C16" s="6"/>
      <c r="D16" s="237"/>
      <c r="E16" s="238"/>
      <c r="F16" s="238"/>
      <c r="G16" s="238"/>
      <c r="H16" s="239"/>
      <c r="I16" s="7"/>
      <c r="J16" s="4"/>
      <c r="K16" s="4"/>
      <c r="L16" s="4"/>
      <c r="M16" s="4"/>
      <c r="N16" s="4"/>
      <c r="O16" s="4"/>
      <c r="P16" s="4"/>
      <c r="Q16" s="4"/>
      <c r="R16" s="4"/>
      <c r="S16" s="3"/>
      <c r="T16" s="3"/>
      <c r="U16" s="3"/>
      <c r="V16" s="3"/>
      <c r="W16" s="3"/>
    </row>
    <row r="17" spans="1:23" ht="25.75" customHeight="1">
      <c r="A17" s="2"/>
      <c r="B17" s="2"/>
      <c r="C17" s="6"/>
      <c r="D17" s="8" t="s">
        <v>5</v>
      </c>
      <c r="E17" s="9"/>
      <c r="F17" s="10" t="s">
        <v>6</v>
      </c>
      <c r="G17" s="9"/>
      <c r="H17" s="11" t="s">
        <v>104</v>
      </c>
      <c r="I17" s="7"/>
      <c r="J17" s="4"/>
      <c r="K17" s="4"/>
      <c r="L17" s="4"/>
      <c r="M17" s="4"/>
      <c r="N17" s="4"/>
      <c r="O17" s="4"/>
      <c r="P17" s="4"/>
      <c r="Q17" s="4"/>
      <c r="R17" s="4"/>
      <c r="S17" s="3"/>
      <c r="T17" s="3"/>
      <c r="U17" s="3"/>
      <c r="V17" s="3"/>
      <c r="W17" s="3"/>
    </row>
    <row r="18" spans="1:23" ht="40.75" customHeight="1">
      <c r="A18" s="2"/>
      <c r="B18" s="2"/>
      <c r="C18" s="6"/>
      <c r="D18" s="17" cm="1">
        <f t="array" ref="D18">SUM('Planejamento de custo '!Q6:Q55)</f>
        <v>30500</v>
      </c>
      <c r="E18" s="18"/>
      <c r="F18" s="19" cm="1">
        <f t="array" ref="F18">D18-D13</f>
        <v>7500</v>
      </c>
      <c r="G18" s="18"/>
      <c r="H18" s="20" cm="1">
        <f t="array" ref="H18">F18-F13</f>
        <v>2050</v>
      </c>
      <c r="I18" s="7"/>
      <c r="J18" s="4"/>
      <c r="K18" s="4"/>
      <c r="L18" s="4"/>
      <c r="M18" s="4"/>
      <c r="N18" s="4"/>
      <c r="O18" s="4"/>
      <c r="P18" s="4"/>
      <c r="Q18" s="4"/>
      <c r="R18" s="4"/>
      <c r="S18" s="3"/>
      <c r="T18" s="3"/>
      <c r="U18" s="3"/>
      <c r="V18" s="3"/>
      <c r="W18" s="3"/>
    </row>
    <row r="19" spans="1:23" ht="14.5" customHeight="1">
      <c r="A19" s="2"/>
      <c r="B19" s="2"/>
      <c r="C19" s="3"/>
      <c r="D19" s="16"/>
      <c r="E19" s="16"/>
      <c r="F19" s="16"/>
      <c r="G19" s="16"/>
      <c r="H19" s="16"/>
      <c r="I19" s="3"/>
      <c r="J19" s="4"/>
      <c r="K19" s="4"/>
      <c r="L19" s="4"/>
      <c r="M19" s="4"/>
      <c r="N19" s="4"/>
      <c r="O19" s="4"/>
      <c r="P19" s="4"/>
      <c r="Q19" s="4"/>
      <c r="R19" s="4"/>
      <c r="S19" s="3"/>
      <c r="T19" s="3"/>
      <c r="U19" s="3"/>
      <c r="V19" s="3"/>
      <c r="W19" s="3"/>
    </row>
    <row r="20" spans="1:23" ht="16.5" customHeight="1">
      <c r="A20" s="2"/>
      <c r="B20" s="2"/>
      <c r="C20" s="6"/>
      <c r="D20" s="234" t="s">
        <v>7</v>
      </c>
      <c r="E20" s="235"/>
      <c r="F20" s="235"/>
      <c r="G20" s="235"/>
      <c r="H20" s="236"/>
      <c r="I20" s="7"/>
      <c r="J20" s="4"/>
      <c r="K20" s="4"/>
      <c r="L20" s="4"/>
      <c r="M20" s="4"/>
      <c r="N20" s="4"/>
      <c r="O20" s="4"/>
      <c r="P20" s="4"/>
      <c r="Q20" s="4"/>
      <c r="R20" s="4"/>
      <c r="S20" s="3"/>
      <c r="T20" s="3"/>
      <c r="U20" s="3"/>
      <c r="V20" s="3"/>
      <c r="W20" s="3"/>
    </row>
    <row r="21" spans="1:23" ht="16.5" customHeight="1">
      <c r="A21" s="2"/>
      <c r="B21" s="2"/>
      <c r="C21" s="6"/>
      <c r="D21" s="237"/>
      <c r="E21" s="238"/>
      <c r="F21" s="238"/>
      <c r="G21" s="238"/>
      <c r="H21" s="239"/>
      <c r="I21" s="7"/>
      <c r="J21" s="4"/>
      <c r="K21" s="4"/>
      <c r="L21" s="4"/>
      <c r="M21" s="4"/>
      <c r="N21" s="4"/>
      <c r="O21" s="4"/>
      <c r="P21" s="4"/>
      <c r="Q21" s="4"/>
      <c r="R21" s="4"/>
      <c r="S21" s="3"/>
      <c r="T21" s="3"/>
      <c r="U21" s="3"/>
      <c r="V21" s="3"/>
      <c r="W21" s="3"/>
    </row>
    <row r="22" spans="1:23" ht="25.75" customHeight="1">
      <c r="A22" s="2"/>
      <c r="B22" s="2"/>
      <c r="C22" s="6"/>
      <c r="D22" s="8" t="s">
        <v>105</v>
      </c>
      <c r="E22" s="9"/>
      <c r="F22" s="10" t="s">
        <v>99</v>
      </c>
      <c r="G22" s="9"/>
      <c r="H22" s="11" t="s">
        <v>7</v>
      </c>
      <c r="I22" s="7"/>
      <c r="J22" s="4"/>
      <c r="K22" s="4"/>
      <c r="L22" s="4"/>
      <c r="M22" s="4"/>
      <c r="N22" s="4"/>
      <c r="O22" s="4"/>
      <c r="P22" s="4"/>
      <c r="Q22" s="4"/>
      <c r="R22" s="4"/>
      <c r="S22" s="3"/>
      <c r="T22" s="3"/>
      <c r="U22" s="3"/>
      <c r="V22" s="3"/>
      <c r="W22" s="3"/>
    </row>
    <row r="23" spans="1:23" ht="40.75" customHeight="1">
      <c r="A23" s="2"/>
      <c r="B23" s="2"/>
      <c r="C23" s="6"/>
      <c r="D23" s="21" cm="1">
        <f t="array" ref="D23">'Calculo de capital de giro'!L7</f>
        <v>227.08333333333334</v>
      </c>
      <c r="E23" s="18"/>
      <c r="F23" s="22" cm="1">
        <f t="array" ref="F23">'Calculo de capital de giro'!S4</f>
        <v>4984.479166666667</v>
      </c>
      <c r="G23" s="18"/>
      <c r="H23" s="23" cm="1">
        <f t="array" ref="H23">'Calculo de capital de giro'!S5</f>
        <v>27984.479166666668</v>
      </c>
      <c r="I23" s="7"/>
      <c r="J23" s="4"/>
      <c r="K23" s="4"/>
      <c r="L23" s="4"/>
      <c r="M23" s="4"/>
      <c r="N23" s="4"/>
      <c r="O23" s="4"/>
      <c r="P23" s="4"/>
      <c r="Q23" s="4"/>
      <c r="R23" s="4"/>
      <c r="S23" s="3"/>
      <c r="T23" s="3"/>
      <c r="U23" s="3"/>
      <c r="V23" s="3"/>
      <c r="W23" s="3"/>
    </row>
    <row r="24" spans="1:23" ht="14.5" customHeight="1">
      <c r="A24" s="2"/>
      <c r="B24" s="2"/>
      <c r="C24" s="3"/>
      <c r="D24" s="24"/>
      <c r="E24" s="24"/>
      <c r="F24" s="24"/>
      <c r="G24" s="24"/>
      <c r="H24" s="24"/>
      <c r="I24" s="3"/>
      <c r="J24" s="2"/>
      <c r="K24" s="2"/>
      <c r="L24" s="2"/>
      <c r="M24" s="2"/>
      <c r="N24" s="2"/>
      <c r="O24" s="2"/>
      <c r="P24" s="2"/>
      <c r="Q24" s="2"/>
      <c r="R24" s="2"/>
      <c r="S24" s="3"/>
      <c r="T24" s="3"/>
      <c r="U24" s="3"/>
      <c r="V24" s="3"/>
      <c r="W24" s="3"/>
    </row>
    <row r="25" spans="1:23" ht="102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/>
      <c r="T25" s="3"/>
      <c r="U25" s="3"/>
      <c r="V25" s="3"/>
      <c r="W25" s="3"/>
    </row>
    <row r="26" spans="1:23" ht="14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4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4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4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4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4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4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</sheetData>
  <mergeCells count="3">
    <mergeCell ref="D10:H11"/>
    <mergeCell ref="D15:H16"/>
    <mergeCell ref="D20:H21"/>
  </mergeCells>
  <pageMargins left="0.51181100000000002" right="0.51181100000000002" top="0.78740200000000005" bottom="0.78740200000000005" header="0.31496099999999999" footer="0.31496099999999999"/>
  <pageSetup orientation="portrait"/>
  <headerFooter>
    <oddFooter>&amp;C&amp;"Helvetica Neue,Regular"&amp;12&amp;K000000&amp;P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2"/>
  <sheetViews>
    <sheetView showGridLines="0" workbookViewId="0">
      <selection activeCell="D38" sqref="D38"/>
    </sheetView>
  </sheetViews>
  <sheetFormatPr baseColWidth="10" defaultColWidth="8.83203125" defaultRowHeight="14.5" customHeight="1"/>
  <cols>
    <col min="1" max="1" width="17.1640625" style="1" customWidth="1"/>
    <col min="2" max="2" width="12.83203125" style="1" customWidth="1"/>
    <col min="3" max="3" width="3.33203125" style="1" customWidth="1"/>
    <col min="4" max="4" width="30.83203125" style="1" customWidth="1"/>
    <col min="5" max="5" width="1.5" style="1" customWidth="1"/>
    <col min="6" max="6" width="30.83203125" style="1" customWidth="1"/>
    <col min="7" max="7" width="1.5" style="1" customWidth="1"/>
    <col min="8" max="8" width="30.83203125" style="1" customWidth="1"/>
    <col min="9" max="9" width="3.33203125" style="1" customWidth="1"/>
    <col min="10" max="10" width="2.33203125" style="1" customWidth="1"/>
    <col min="11" max="25" width="8.83203125" style="1" customWidth="1"/>
    <col min="26" max="16384" width="8.83203125" style="1"/>
  </cols>
  <sheetData>
    <row r="1" spans="1:24" ht="75" customHeight="1">
      <c r="A1" s="2"/>
      <c r="B1" s="2"/>
      <c r="C1" s="2"/>
      <c r="D1" s="2"/>
      <c r="E1" s="2"/>
      <c r="F1" s="2"/>
      <c r="G1" s="2"/>
      <c r="H1" s="2"/>
      <c r="I1" s="2"/>
      <c r="J1" s="4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4.5" customHeight="1">
      <c r="A2" s="2"/>
      <c r="B2" s="2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4.5" customHeight="1">
      <c r="A3" s="2"/>
      <c r="B3" s="2"/>
      <c r="C3" s="3"/>
      <c r="D3" s="3"/>
      <c r="E3" s="3"/>
      <c r="F3" s="3"/>
      <c r="G3" s="3"/>
      <c r="H3" s="3"/>
      <c r="I3" s="3"/>
      <c r="J3" s="4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4.5" customHeight="1">
      <c r="A4" s="25" t="s">
        <v>8</v>
      </c>
      <c r="B4" s="26" cm="1">
        <f t="array" aca="1" ref="B4" ca="1">TODAY()</f>
        <v>46076</v>
      </c>
      <c r="C4" s="3"/>
      <c r="D4" s="27"/>
      <c r="E4" s="3"/>
      <c r="F4" s="28"/>
      <c r="G4" s="3"/>
      <c r="H4" s="3"/>
      <c r="I4" s="3"/>
      <c r="J4" s="4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4.5" customHeight="1">
      <c r="A5" s="2"/>
      <c r="B5" s="2"/>
      <c r="C5" s="3"/>
      <c r="D5" s="3"/>
      <c r="E5" s="3"/>
      <c r="F5" s="3"/>
      <c r="G5" s="3"/>
      <c r="H5" s="3"/>
      <c r="I5" s="3"/>
      <c r="J5" s="4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4.5" customHeight="1">
      <c r="A6" s="2"/>
      <c r="B6" s="2"/>
      <c r="C6" s="3"/>
      <c r="D6" s="3"/>
      <c r="E6" s="3"/>
      <c r="F6" s="3"/>
      <c r="G6" s="3"/>
      <c r="H6" s="3"/>
      <c r="I6" s="3"/>
      <c r="J6" s="4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14.5" customHeight="1">
      <c r="A7" s="2"/>
      <c r="B7" s="2"/>
      <c r="C7" s="3"/>
      <c r="D7" s="3"/>
      <c r="E7" s="3"/>
      <c r="F7" s="3"/>
      <c r="G7" s="3"/>
      <c r="H7" s="3"/>
      <c r="I7" s="3"/>
      <c r="J7" s="4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14.5" customHeight="1">
      <c r="A8" s="2"/>
      <c r="B8" s="2"/>
      <c r="C8" s="3"/>
      <c r="D8" s="3"/>
      <c r="E8" s="3"/>
      <c r="F8" s="3"/>
      <c r="G8" s="3"/>
      <c r="H8" s="3"/>
      <c r="I8" s="3"/>
      <c r="J8" s="4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4.5" customHeight="1">
      <c r="A9" s="2"/>
      <c r="B9" s="2"/>
      <c r="C9" s="3"/>
      <c r="D9" s="3"/>
      <c r="E9" s="3"/>
      <c r="F9" s="3"/>
      <c r="G9" s="3"/>
      <c r="H9" s="3"/>
      <c r="I9" s="3"/>
      <c r="J9" s="4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16.5" customHeight="1">
      <c r="A10" s="2"/>
      <c r="B10" s="2"/>
      <c r="C10" s="3"/>
      <c r="D10" s="240" t="s">
        <v>9</v>
      </c>
      <c r="E10" s="241"/>
      <c r="F10" s="241"/>
      <c r="G10" s="241"/>
      <c r="H10" s="241"/>
      <c r="I10" s="3"/>
      <c r="J10" s="4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16.5" customHeight="1">
      <c r="A11" s="2"/>
      <c r="B11" s="2"/>
      <c r="C11" s="3"/>
      <c r="D11" s="241"/>
      <c r="E11" s="241"/>
      <c r="F11" s="241"/>
      <c r="G11" s="241"/>
      <c r="H11" s="241"/>
      <c r="I11" s="3"/>
      <c r="J11" s="4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25.75" customHeight="1">
      <c r="A12" s="2"/>
      <c r="B12" s="2"/>
      <c r="C12" s="3"/>
      <c r="D12" s="29" t="s">
        <v>10</v>
      </c>
      <c r="E12" s="30"/>
      <c r="F12" s="29" t="s">
        <v>11</v>
      </c>
      <c r="G12" s="30"/>
      <c r="H12" s="29" t="s">
        <v>102</v>
      </c>
      <c r="I12" s="3"/>
      <c r="J12" s="4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0.25" customHeight="1">
      <c r="A13" s="2"/>
      <c r="B13" s="2"/>
      <c r="C13" s="3"/>
      <c r="D13" s="31" cm="1">
        <f t="array" ref="D13">'Calculo de capital de giro'!$S$6</f>
        <v>12000</v>
      </c>
      <c r="E13" s="32"/>
      <c r="F13" s="33" cm="1">
        <f t="array" aca="1" ref="F13" ca="1">SUMIFS('Controle de contas'!$M$4:$M$53,'Controle de contas'!$L$4:$L$53,$B$4,'Controle de contas'!$N$4:$N$53,"&lt;&gt;NÃO")+SUMIFS('Controle de contas'!$P$4:$P$53,'Controle de contas'!$O$4:$O$53,$B$4,'Controle de contas'!$Q$4:$Q$53,"&lt;&gt;NÃO")+SUMIFS('Controle de contas'!$S$4:$S$53,'Controle de contas'!$R$4:$R$53,$B$4,'Controle de contas'!$T$4:$T$53,"&lt;&gt;NÃO")+SUMIFS('Controle de contas'!$V$4:$V$53,'Controle de contas'!$U$4:$U$53,$B$4,'Controle de contas'!$W$4:$W$53,"&lt;&gt;NÃO")+SUMIFS('Controle de contas'!$Y$4:$Y$53,'Controle de contas'!$X$4:$X$53,$B$4,'Controle de contas'!$Z$4:$Z$53,"&lt;&gt;NÃO")</f>
        <v>0</v>
      </c>
      <c r="G13" s="32"/>
      <c r="H13" s="33" cm="1">
        <f t="array" aca="1" ref="H13" ca="1">D13-F13</f>
        <v>12000</v>
      </c>
      <c r="I13" s="3"/>
      <c r="J13" s="4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14.5" customHeight="1">
      <c r="A14" s="2"/>
      <c r="B14" s="2"/>
      <c r="C14" s="3"/>
      <c r="D14" s="3"/>
      <c r="E14" s="3"/>
      <c r="F14" s="3"/>
      <c r="G14" s="3"/>
      <c r="H14" s="3"/>
      <c r="I14" s="3"/>
      <c r="J14" s="4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6.5" customHeight="1">
      <c r="A15" s="2"/>
      <c r="B15" s="2"/>
      <c r="C15" s="3"/>
      <c r="D15" s="240" t="s">
        <v>101</v>
      </c>
      <c r="E15" s="241"/>
      <c r="F15" s="241"/>
      <c r="G15" s="241"/>
      <c r="H15" s="241"/>
      <c r="I15" s="3"/>
      <c r="J15" s="4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16.5" customHeight="1">
      <c r="A16" s="2"/>
      <c r="B16" s="2"/>
      <c r="C16" s="3"/>
      <c r="D16" s="241"/>
      <c r="E16" s="241"/>
      <c r="F16" s="241"/>
      <c r="G16" s="241"/>
      <c r="H16" s="241"/>
      <c r="I16" s="3"/>
      <c r="J16" s="4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25.75" customHeight="1">
      <c r="A17" s="2"/>
      <c r="B17" s="2"/>
      <c r="C17" s="3"/>
      <c r="D17" s="29" t="s">
        <v>12</v>
      </c>
      <c r="E17" s="30"/>
      <c r="F17" s="29" t="s">
        <v>103</v>
      </c>
      <c r="G17" s="30"/>
      <c r="H17" s="29" t="s">
        <v>13</v>
      </c>
      <c r="I17" s="3"/>
      <c r="J17" s="4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0.75" customHeight="1">
      <c r="A18" s="2"/>
      <c r="B18" s="2"/>
      <c r="C18" s="3"/>
      <c r="D18" s="31">
        <v>6000</v>
      </c>
      <c r="E18" s="34"/>
      <c r="F18" s="33">
        <v>13000</v>
      </c>
      <c r="G18" s="34"/>
      <c r="H18" s="33" cm="1">
        <f t="array" ref="H18">(D13+D18)-F18</f>
        <v>5000</v>
      </c>
      <c r="I18" s="3"/>
      <c r="J18" s="4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4.5" customHeight="1">
      <c r="A19" s="2"/>
      <c r="B19" s="2"/>
      <c r="C19" s="3"/>
      <c r="D19" s="3"/>
      <c r="E19" s="3"/>
      <c r="F19" s="3"/>
      <c r="G19" s="3"/>
      <c r="H19" s="3"/>
      <c r="I19" s="3"/>
      <c r="J19" s="4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14.5" customHeight="1">
      <c r="A20" s="2"/>
      <c r="B20" s="2"/>
      <c r="C20" s="3"/>
      <c r="D20" s="35"/>
      <c r="E20" s="35"/>
      <c r="F20" s="35"/>
      <c r="G20" s="35"/>
      <c r="H20" s="35"/>
      <c r="I20" s="3"/>
      <c r="J20" s="4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14.5" customHeight="1">
      <c r="A21" s="2"/>
      <c r="B21" s="2"/>
      <c r="C21" s="3"/>
      <c r="D21" s="35"/>
      <c r="E21" s="35"/>
      <c r="F21" s="35"/>
      <c r="G21" s="35"/>
      <c r="H21" s="35"/>
      <c r="I21" s="3"/>
      <c r="J21" s="4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8.5" customHeight="1">
      <c r="A22" s="2"/>
      <c r="B22" s="2"/>
      <c r="C22" s="3"/>
      <c r="D22" s="36"/>
      <c r="E22" s="37"/>
      <c r="F22" s="36"/>
      <c r="G22" s="37"/>
      <c r="H22" s="36"/>
      <c r="I22" s="3"/>
      <c r="J22" s="4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0.75" customHeight="1">
      <c r="A23" s="2"/>
      <c r="B23" s="2"/>
      <c r="C23" s="3"/>
      <c r="D23" s="38"/>
      <c r="E23" s="39"/>
      <c r="F23" s="38"/>
      <c r="G23" s="39"/>
      <c r="H23" s="38"/>
      <c r="I23" s="3"/>
      <c r="J23" s="4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14.5" customHeight="1">
      <c r="A24" s="2"/>
      <c r="B24" s="2"/>
      <c r="C24" s="3"/>
      <c r="D24" s="3"/>
      <c r="E24" s="3"/>
      <c r="F24" s="3"/>
      <c r="G24" s="3"/>
      <c r="H24" s="3"/>
      <c r="I24" s="3"/>
      <c r="J24" s="4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4.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14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14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4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4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4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4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4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</sheetData>
  <mergeCells count="2">
    <mergeCell ref="D10:H11"/>
    <mergeCell ref="D15:H16"/>
  </mergeCells>
  <pageMargins left="0.51181100000000002" right="0.51181100000000002" top="0.78740200000000005" bottom="0.78740200000000005" header="0.31496099999999999" footer="0.31496099999999999"/>
  <pageSetup orientation="portrait"/>
  <headerFooter>
    <oddFooter>&amp;C&amp;"Helvetica Neue,Regular"&amp;12&amp;K000000&amp;P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2"/>
  <sheetViews>
    <sheetView showGridLines="0" workbookViewId="0">
      <selection activeCell="D48" sqref="D48"/>
    </sheetView>
  </sheetViews>
  <sheetFormatPr baseColWidth="10" defaultColWidth="8.83203125" defaultRowHeight="14.5" customHeight="1"/>
  <cols>
    <col min="1" max="1" width="17.1640625" style="1" customWidth="1"/>
    <col min="2" max="2" width="12.83203125" style="1" customWidth="1"/>
    <col min="3" max="3" width="8.83203125" style="1" customWidth="1"/>
    <col min="4" max="4" width="30.83203125" style="1" customWidth="1"/>
    <col min="5" max="5" width="3.83203125" style="1" customWidth="1"/>
    <col min="6" max="6" width="30.83203125" style="1" customWidth="1"/>
    <col min="7" max="7" width="3.83203125" style="1" customWidth="1"/>
    <col min="8" max="8" width="30.83203125" style="1" customWidth="1"/>
    <col min="9" max="9" width="2.33203125" style="1" customWidth="1"/>
    <col min="10" max="24" width="8.83203125" style="1" customWidth="1"/>
    <col min="25" max="16384" width="8.83203125" style="1"/>
  </cols>
  <sheetData>
    <row r="1" spans="1:23" ht="75" customHeight="1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5" customHeight="1">
      <c r="A2" s="2"/>
      <c r="B2" s="2"/>
      <c r="C2" s="3"/>
      <c r="D2" s="3"/>
      <c r="E2" s="3"/>
      <c r="F2" s="3"/>
      <c r="G2" s="3"/>
      <c r="H2" s="3"/>
      <c r="I2" s="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4.5" customHeight="1">
      <c r="A3" s="2"/>
      <c r="B3" s="2"/>
      <c r="C3" s="3"/>
      <c r="D3" s="3"/>
      <c r="E3" s="3"/>
      <c r="F3" s="3"/>
      <c r="G3" s="3"/>
      <c r="H3" s="3"/>
      <c r="I3" s="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4.5" customHeight="1">
      <c r="A4" s="2"/>
      <c r="B4" s="2"/>
      <c r="C4" s="3"/>
      <c r="D4" s="3"/>
      <c r="E4" s="3"/>
      <c r="F4" s="3"/>
      <c r="G4" s="3"/>
      <c r="H4" s="3"/>
      <c r="I4" s="2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4.5" customHeight="1">
      <c r="A5" s="2"/>
      <c r="B5" s="2"/>
      <c r="C5" s="3"/>
      <c r="D5" s="3"/>
      <c r="E5" s="3"/>
      <c r="F5" s="3"/>
      <c r="G5" s="3"/>
      <c r="H5" s="3"/>
      <c r="I5" s="2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4.5" customHeight="1">
      <c r="A6" s="2"/>
      <c r="B6" s="2"/>
      <c r="C6" s="3"/>
      <c r="D6" s="3"/>
      <c r="E6" s="3"/>
      <c r="F6" s="3"/>
      <c r="G6" s="3"/>
      <c r="H6" s="3"/>
      <c r="I6" s="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4.5" customHeight="1">
      <c r="A7" s="2"/>
      <c r="B7" s="2"/>
      <c r="C7" s="3"/>
      <c r="D7" s="3"/>
      <c r="E7" s="3"/>
      <c r="F7" s="3"/>
      <c r="G7" s="3"/>
      <c r="H7" s="3"/>
      <c r="I7" s="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4.5" customHeight="1">
      <c r="A8" s="2"/>
      <c r="B8" s="2"/>
      <c r="C8" s="3"/>
      <c r="D8" s="3"/>
      <c r="E8" s="3"/>
      <c r="F8" s="3"/>
      <c r="G8" s="3"/>
      <c r="H8" s="3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4.5" customHeight="1">
      <c r="A9" s="2"/>
      <c r="B9" s="2"/>
      <c r="C9" s="3"/>
      <c r="D9" s="3"/>
      <c r="E9" s="3"/>
      <c r="F9" s="3"/>
      <c r="G9" s="3"/>
      <c r="H9" s="3"/>
      <c r="I9" s="2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4.5" customHeight="1">
      <c r="A10" s="2"/>
      <c r="B10" s="2"/>
      <c r="C10" s="3"/>
      <c r="D10" s="242"/>
      <c r="E10" s="242"/>
      <c r="F10" s="242"/>
      <c r="G10" s="242"/>
      <c r="H10" s="242"/>
      <c r="I10" s="2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4.5" customHeight="1">
      <c r="A11" s="2"/>
      <c r="B11" s="2"/>
      <c r="C11" s="3"/>
      <c r="D11" s="242"/>
      <c r="E11" s="242"/>
      <c r="F11" s="242"/>
      <c r="G11" s="242"/>
      <c r="H11" s="242"/>
      <c r="I11" s="2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8.5" customHeight="1">
      <c r="A12" s="2"/>
      <c r="B12" s="2"/>
      <c r="C12" s="3"/>
      <c r="D12" s="36"/>
      <c r="E12" s="37"/>
      <c r="F12" s="36"/>
      <c r="G12" s="37"/>
      <c r="H12" s="36"/>
      <c r="I12" s="2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0.25" customHeight="1">
      <c r="A13" s="2"/>
      <c r="B13" s="2"/>
      <c r="C13" s="3"/>
      <c r="D13" s="38"/>
      <c r="E13" s="3"/>
      <c r="F13" s="38"/>
      <c r="G13" s="3"/>
      <c r="H13" s="38"/>
      <c r="I13" s="2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4.5" customHeight="1">
      <c r="A14" s="2"/>
      <c r="B14" s="2"/>
      <c r="C14" s="3"/>
      <c r="D14" s="3"/>
      <c r="E14" s="3"/>
      <c r="F14" s="3"/>
      <c r="G14" s="3"/>
      <c r="H14" s="3"/>
      <c r="I14" s="2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4.5" customHeight="1">
      <c r="A15" s="2"/>
      <c r="B15" s="2"/>
      <c r="C15" s="3"/>
      <c r="D15" s="242"/>
      <c r="E15" s="242"/>
      <c r="F15" s="242"/>
      <c r="G15" s="242"/>
      <c r="H15" s="242"/>
      <c r="I15" s="2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4.5" customHeight="1">
      <c r="A16" s="2"/>
      <c r="B16" s="2"/>
      <c r="C16" s="3"/>
      <c r="D16" s="242"/>
      <c r="E16" s="242"/>
      <c r="F16" s="242"/>
      <c r="G16" s="242"/>
      <c r="H16" s="242"/>
      <c r="I16" s="2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8.5" customHeight="1">
      <c r="A17" s="2"/>
      <c r="B17" s="2"/>
      <c r="C17" s="3"/>
      <c r="D17" s="36"/>
      <c r="E17" s="37"/>
      <c r="F17" s="36"/>
      <c r="G17" s="37"/>
      <c r="H17" s="36"/>
      <c r="I17" s="2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0.75" customHeight="1">
      <c r="A18" s="2"/>
      <c r="B18" s="2"/>
      <c r="C18" s="3"/>
      <c r="D18" s="38"/>
      <c r="E18" s="39"/>
      <c r="F18" s="38"/>
      <c r="G18" s="39"/>
      <c r="H18" s="38"/>
      <c r="I18" s="2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4.5" customHeight="1">
      <c r="A19" s="2"/>
      <c r="B19" s="2"/>
      <c r="C19" s="3"/>
      <c r="D19" s="3"/>
      <c r="E19" s="3"/>
      <c r="F19" s="3"/>
      <c r="G19" s="3"/>
      <c r="H19" s="3"/>
      <c r="I19" s="2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4.5" customHeight="1">
      <c r="A20" s="2"/>
      <c r="B20" s="2"/>
      <c r="C20" s="3"/>
      <c r="D20" s="242"/>
      <c r="E20" s="242"/>
      <c r="F20" s="242"/>
      <c r="G20" s="242"/>
      <c r="H20" s="242"/>
      <c r="I20" s="2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4.5" customHeight="1">
      <c r="A21" s="2"/>
      <c r="B21" s="2"/>
      <c r="C21" s="3"/>
      <c r="D21" s="242"/>
      <c r="E21" s="242"/>
      <c r="F21" s="242"/>
      <c r="G21" s="242"/>
      <c r="H21" s="242"/>
      <c r="I21" s="2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8.5" customHeight="1">
      <c r="A22" s="2"/>
      <c r="B22" s="2"/>
      <c r="C22" s="3"/>
      <c r="D22" s="36"/>
      <c r="E22" s="37"/>
      <c r="F22" s="36"/>
      <c r="G22" s="37"/>
      <c r="H22" s="36"/>
      <c r="I22" s="2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76.5" customHeight="1">
      <c r="A23" s="2"/>
      <c r="B23" s="2"/>
      <c r="C23" s="3"/>
      <c r="D23" s="38"/>
      <c r="E23" s="39"/>
      <c r="F23" s="38"/>
      <c r="G23" s="39"/>
      <c r="H23" s="38"/>
      <c r="I23" s="2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4.5" customHeight="1">
      <c r="A24" s="2"/>
      <c r="B24" s="2"/>
      <c r="C24" s="3"/>
      <c r="D24" s="3"/>
      <c r="E24" s="3"/>
      <c r="F24" s="3"/>
      <c r="G24" s="3"/>
      <c r="H24" s="3"/>
      <c r="I24" s="2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4.5" customHeight="1">
      <c r="A25" s="2"/>
      <c r="B25" s="2"/>
      <c r="C25" s="2"/>
      <c r="D25" s="2"/>
      <c r="E25" s="2"/>
      <c r="F25" s="2"/>
      <c r="G25" s="2"/>
      <c r="H25" s="2"/>
      <c r="I25" s="2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4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4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4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4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4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4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4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</sheetData>
  <mergeCells count="3">
    <mergeCell ref="D10:H11"/>
    <mergeCell ref="D15:H16"/>
    <mergeCell ref="D20:H21"/>
  </mergeCells>
  <pageMargins left="0.51181100000000002" right="0.51181100000000002" top="0.78740200000000005" bottom="0.78740200000000005" header="0.31496099999999999" footer="0.31496099999999999"/>
  <pageSetup orientation="portrait"/>
  <headerFooter>
    <oddFooter>&amp;C&amp;"Helvetica Neue,Regular"&amp;12&amp;K000000&amp;P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57"/>
  <sheetViews>
    <sheetView showGridLines="0" workbookViewId="0">
      <selection activeCell="D61" sqref="D61"/>
    </sheetView>
  </sheetViews>
  <sheetFormatPr baseColWidth="10" defaultColWidth="8.83203125" defaultRowHeight="14.5" customHeight="1"/>
  <cols>
    <col min="1" max="1" width="17.1640625" style="1" customWidth="1"/>
    <col min="2" max="2" width="12.83203125" style="1" customWidth="1"/>
    <col min="3" max="3" width="8.83203125" style="1" customWidth="1"/>
    <col min="4" max="4" width="11.33203125" style="1" customWidth="1"/>
    <col min="5" max="5" width="9.5" style="1" customWidth="1"/>
    <col min="6" max="7" width="23.5" style="1" customWidth="1"/>
    <col min="8" max="8" width="8.83203125" style="1" customWidth="1"/>
    <col min="9" max="10" width="10.5" style="1" customWidth="1"/>
    <col min="11" max="11" width="12.5" style="1" customWidth="1"/>
    <col min="12" max="12" width="14.5" style="1" customWidth="1"/>
    <col min="13" max="14" width="16" style="1" customWidth="1"/>
    <col min="15" max="15" width="20.5" style="1" customWidth="1"/>
    <col min="16" max="17" width="16" style="1" customWidth="1"/>
    <col min="18" max="18" width="2.33203125" style="1" customWidth="1"/>
    <col min="19" max="19" width="8.83203125" style="1" customWidth="1"/>
    <col min="20" max="16384" width="8.83203125" style="1"/>
  </cols>
  <sheetData>
    <row r="1" spans="1:18" s="271" customFormat="1" ht="75" customHeight="1">
      <c r="A1" s="273"/>
      <c r="B1" s="273"/>
      <c r="C1" s="273"/>
      <c r="D1" s="273"/>
      <c r="E1" s="273"/>
      <c r="F1" s="273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</row>
    <row r="2" spans="1:18" ht="18" customHeight="1">
      <c r="A2" s="255"/>
      <c r="B2" s="257"/>
      <c r="C2" s="252"/>
      <c r="D2" s="246" t="s">
        <v>14</v>
      </c>
      <c r="E2" s="247"/>
      <c r="F2" s="247"/>
      <c r="G2" s="247"/>
      <c r="H2" s="247"/>
      <c r="I2" s="247"/>
      <c r="J2" s="249" t="s">
        <v>100</v>
      </c>
      <c r="K2" s="250"/>
      <c r="L2" s="250"/>
      <c r="M2" s="243" t="s">
        <v>15</v>
      </c>
      <c r="N2" s="244"/>
      <c r="O2" s="244"/>
      <c r="P2" s="244"/>
      <c r="Q2" s="245"/>
      <c r="R2" s="42"/>
    </row>
    <row r="3" spans="1:18" ht="17.5" customHeight="1">
      <c r="A3" s="256"/>
      <c r="B3" s="258"/>
      <c r="C3" s="253"/>
      <c r="D3" s="247"/>
      <c r="E3" s="247"/>
      <c r="F3" s="247"/>
      <c r="G3" s="247"/>
      <c r="H3" s="247"/>
      <c r="I3" s="247"/>
      <c r="J3" s="250"/>
      <c r="K3" s="250"/>
      <c r="L3" s="250"/>
      <c r="M3" s="44"/>
      <c r="N3" s="45" t="s">
        <v>16</v>
      </c>
      <c r="O3" s="45" t="s">
        <v>17</v>
      </c>
      <c r="P3" s="45" t="s">
        <v>18</v>
      </c>
      <c r="Q3" s="46" t="s">
        <v>19</v>
      </c>
      <c r="R3" s="47"/>
    </row>
    <row r="4" spans="1:18" ht="15" customHeight="1">
      <c r="A4" s="256"/>
      <c r="B4" s="258"/>
      <c r="C4" s="254"/>
      <c r="D4" s="248"/>
      <c r="E4" s="248"/>
      <c r="F4" s="248"/>
      <c r="G4" s="248"/>
      <c r="H4" s="248"/>
      <c r="I4" s="248"/>
      <c r="J4" s="251"/>
      <c r="K4" s="251"/>
      <c r="L4" s="251"/>
      <c r="M4" s="48"/>
      <c r="N4" s="49" cm="1">
        <f t="array" ref="N4">N56</f>
        <v>0.4</v>
      </c>
      <c r="O4" s="50" cm="1">
        <f t="array" ref="O4">Q4-P4</f>
        <v>7500</v>
      </c>
      <c r="P4" s="50" cm="1">
        <f t="array" ref="P4">P56</f>
        <v>23000</v>
      </c>
      <c r="Q4" s="51" cm="1">
        <f t="array" ref="Q4">Q56</f>
        <v>30500</v>
      </c>
      <c r="R4" s="47"/>
    </row>
    <row r="5" spans="1:18" ht="39" customHeight="1">
      <c r="A5" s="52"/>
      <c r="B5" s="53"/>
      <c r="C5" s="54" t="s">
        <v>20</v>
      </c>
      <c r="D5" s="55" t="s">
        <v>21</v>
      </c>
      <c r="E5" s="56" t="s">
        <v>22</v>
      </c>
      <c r="F5" s="57" t="s">
        <v>23</v>
      </c>
      <c r="G5" s="57" t="s">
        <v>24</v>
      </c>
      <c r="H5" s="55" t="s">
        <v>25</v>
      </c>
      <c r="I5" s="55" t="s">
        <v>26</v>
      </c>
      <c r="J5" s="58" t="s">
        <v>27</v>
      </c>
      <c r="K5" s="58" t="s">
        <v>28</v>
      </c>
      <c r="L5" s="58" t="s">
        <v>29</v>
      </c>
      <c r="M5" s="59" t="s">
        <v>30</v>
      </c>
      <c r="N5" s="59" t="s">
        <v>31</v>
      </c>
      <c r="O5" s="59" t="s">
        <v>32</v>
      </c>
      <c r="P5" s="59" t="s">
        <v>33</v>
      </c>
      <c r="Q5" s="59" t="s">
        <v>34</v>
      </c>
      <c r="R5" s="47"/>
    </row>
    <row r="6" spans="1:18" ht="14.5" customHeight="1">
      <c r="A6" s="60"/>
      <c r="B6" s="61"/>
      <c r="C6" s="62">
        <v>1</v>
      </c>
      <c r="D6" s="63" t="s">
        <v>35</v>
      </c>
      <c r="E6" s="64">
        <v>45853</v>
      </c>
      <c r="F6" s="65" t="s">
        <v>36</v>
      </c>
      <c r="G6" s="65" t="s">
        <v>37</v>
      </c>
      <c r="H6" s="66">
        <v>3296</v>
      </c>
      <c r="I6" s="67">
        <v>2</v>
      </c>
      <c r="J6" s="68">
        <v>200</v>
      </c>
      <c r="K6" s="68">
        <v>50</v>
      </c>
      <c r="L6" s="69" cm="1">
        <f t="array" ref="L6">IF(J6-K6=0,"-",J6-K6)</f>
        <v>150</v>
      </c>
      <c r="M6" s="70">
        <v>15</v>
      </c>
      <c r="N6" s="71">
        <v>0.5</v>
      </c>
      <c r="O6" s="72" cm="1">
        <f t="array" ref="O6">(M6*N6)+M6</f>
        <v>22.5</v>
      </c>
      <c r="P6" s="72" cm="1">
        <f t="array" ref="P6">(M6)*J6</f>
        <v>3000</v>
      </c>
      <c r="Q6" s="73" cm="1">
        <f t="array" ref="Q6">(P6*N6)+P6</f>
        <v>4500</v>
      </c>
      <c r="R6" s="74"/>
    </row>
    <row r="7" spans="1:18" ht="14.5" customHeight="1">
      <c r="A7" s="75"/>
      <c r="B7" s="76"/>
      <c r="C7" s="77">
        <v>2</v>
      </c>
      <c r="D7" s="78" t="s">
        <v>35</v>
      </c>
      <c r="E7" s="79" t="s">
        <v>38</v>
      </c>
      <c r="F7" s="80" t="s">
        <v>39</v>
      </c>
      <c r="G7" s="80" t="s">
        <v>40</v>
      </c>
      <c r="H7" s="81">
        <v>5280</v>
      </c>
      <c r="I7" s="82">
        <v>3</v>
      </c>
      <c r="J7" s="83">
        <v>100</v>
      </c>
      <c r="K7" s="83">
        <v>0</v>
      </c>
      <c r="L7" s="84" cm="1">
        <f t="array" ref="L7">IF(J7-K7=0,"-",J7-K7)</f>
        <v>100</v>
      </c>
      <c r="M7" s="85">
        <v>200</v>
      </c>
      <c r="N7" s="86">
        <v>0.3</v>
      </c>
      <c r="O7" s="87" cm="1">
        <f t="array" ref="O7">(M7*N7)+M7</f>
        <v>260</v>
      </c>
      <c r="P7" s="87" cm="1">
        <f t="array" ref="P7">(M7)*J7</f>
        <v>20000</v>
      </c>
      <c r="Q7" s="88" cm="1">
        <f t="array" ref="Q7">(P7*N7)+P7</f>
        <v>26000</v>
      </c>
      <c r="R7" s="74"/>
    </row>
    <row r="8" spans="1:18" ht="14.5" customHeight="1">
      <c r="A8" s="75"/>
      <c r="B8" s="76"/>
      <c r="C8" s="77">
        <v>3</v>
      </c>
      <c r="D8" s="89"/>
      <c r="E8" s="90"/>
      <c r="F8" s="91"/>
      <c r="G8" s="92"/>
      <c r="H8" s="93"/>
      <c r="I8" s="94"/>
      <c r="J8" s="95"/>
      <c r="K8" s="95"/>
      <c r="L8" s="96" t="str" cm="1">
        <f t="array" ref="L8">IF(J8-K8=0,"-",J8-K8)</f>
        <v>-</v>
      </c>
      <c r="M8" s="85"/>
      <c r="N8" s="86"/>
      <c r="O8" s="87" cm="1">
        <f t="array" ref="O8">(M8*N8)+M8</f>
        <v>0</v>
      </c>
      <c r="P8" s="87" cm="1">
        <f t="array" ref="P8">(M8)*J8</f>
        <v>0</v>
      </c>
      <c r="Q8" s="88" cm="1">
        <f t="array" ref="Q8">(P8*N8)+P8</f>
        <v>0</v>
      </c>
      <c r="R8" s="74"/>
    </row>
    <row r="9" spans="1:18" ht="14.5" customHeight="1">
      <c r="A9" s="75"/>
      <c r="B9" s="76"/>
      <c r="C9" s="77">
        <v>4</v>
      </c>
      <c r="D9" s="89"/>
      <c r="E9" s="90"/>
      <c r="F9" s="91"/>
      <c r="G9" s="91"/>
      <c r="H9" s="93"/>
      <c r="I9" s="94"/>
      <c r="J9" s="95"/>
      <c r="K9" s="95"/>
      <c r="L9" s="96" t="str" cm="1">
        <f t="array" ref="L9">IF(J9-K9=0,"-",J9-K9)</f>
        <v>-</v>
      </c>
      <c r="M9" s="85"/>
      <c r="N9" s="86"/>
      <c r="O9" s="87" cm="1">
        <f t="array" ref="O9">(M9*N9)+M9</f>
        <v>0</v>
      </c>
      <c r="P9" s="87" cm="1">
        <f t="array" ref="P9">(M9)*J9</f>
        <v>0</v>
      </c>
      <c r="Q9" s="88" cm="1">
        <f t="array" ref="Q9">(P9*N9)+P9</f>
        <v>0</v>
      </c>
      <c r="R9" s="74"/>
    </row>
    <row r="10" spans="1:18" ht="14.5" customHeight="1">
      <c r="A10" s="75"/>
      <c r="B10" s="76"/>
      <c r="C10" s="77">
        <v>5</v>
      </c>
      <c r="D10" s="89"/>
      <c r="E10" s="90"/>
      <c r="F10" s="91"/>
      <c r="G10" s="92"/>
      <c r="H10" s="93"/>
      <c r="I10" s="94"/>
      <c r="J10" s="95"/>
      <c r="K10" s="95"/>
      <c r="L10" s="96" t="str" cm="1">
        <f t="array" ref="L10">IF(J10-K10=0,"-",J10-K10)</f>
        <v>-</v>
      </c>
      <c r="M10" s="85"/>
      <c r="N10" s="86"/>
      <c r="O10" s="87" cm="1">
        <f t="array" ref="O10">(M10*N10)+M10</f>
        <v>0</v>
      </c>
      <c r="P10" s="87" cm="1">
        <f t="array" ref="P10">(M10)*J10</f>
        <v>0</v>
      </c>
      <c r="Q10" s="88" cm="1">
        <f t="array" ref="Q10">(P10*N10)+P10</f>
        <v>0</v>
      </c>
      <c r="R10" s="74"/>
    </row>
    <row r="11" spans="1:18" ht="14.5" customHeight="1">
      <c r="A11" s="75"/>
      <c r="B11" s="76"/>
      <c r="C11" s="77">
        <v>6</v>
      </c>
      <c r="D11" s="89"/>
      <c r="E11" s="90"/>
      <c r="F11" s="91"/>
      <c r="G11" s="92"/>
      <c r="H11" s="93"/>
      <c r="I11" s="94"/>
      <c r="J11" s="95"/>
      <c r="K11" s="95"/>
      <c r="L11" s="96" t="str" cm="1">
        <f t="array" ref="L11">IF(J11-K11=0,"-",J11-K11)</f>
        <v>-</v>
      </c>
      <c r="M11" s="85"/>
      <c r="N11" s="86"/>
      <c r="O11" s="87" cm="1">
        <f t="array" ref="O11">(M11*N11)+M11</f>
        <v>0</v>
      </c>
      <c r="P11" s="87" cm="1">
        <f t="array" ref="P11">(M11)*J11</f>
        <v>0</v>
      </c>
      <c r="Q11" s="88" cm="1">
        <f t="array" ref="Q11">(P11*N11)+P11</f>
        <v>0</v>
      </c>
      <c r="R11" s="74"/>
    </row>
    <row r="12" spans="1:18" ht="14.5" customHeight="1">
      <c r="A12" s="75"/>
      <c r="B12" s="76"/>
      <c r="C12" s="77">
        <v>7</v>
      </c>
      <c r="D12" s="89"/>
      <c r="E12" s="90"/>
      <c r="F12" s="91"/>
      <c r="G12" s="92"/>
      <c r="H12" s="93"/>
      <c r="I12" s="94"/>
      <c r="J12" s="95"/>
      <c r="K12" s="95"/>
      <c r="L12" s="96" t="str" cm="1">
        <f t="array" ref="L12">IF(J12-K12=0,"-",J12-K12)</f>
        <v>-</v>
      </c>
      <c r="M12" s="85"/>
      <c r="N12" s="86"/>
      <c r="O12" s="87" cm="1">
        <f t="array" ref="O12">(M12*N12)+M12</f>
        <v>0</v>
      </c>
      <c r="P12" s="87" cm="1">
        <f t="array" ref="P12">(M12)*J12</f>
        <v>0</v>
      </c>
      <c r="Q12" s="88" cm="1">
        <f t="array" ref="Q12">(P12*N12)+P12</f>
        <v>0</v>
      </c>
      <c r="R12" s="74"/>
    </row>
    <row r="13" spans="1:18" ht="14.5" customHeight="1">
      <c r="A13" s="75"/>
      <c r="B13" s="76"/>
      <c r="C13" s="77">
        <v>8</v>
      </c>
      <c r="D13" s="89"/>
      <c r="E13" s="90"/>
      <c r="F13" s="91"/>
      <c r="G13" s="92"/>
      <c r="H13" s="93"/>
      <c r="I13" s="94"/>
      <c r="J13" s="95"/>
      <c r="K13" s="95"/>
      <c r="L13" s="96" t="str" cm="1">
        <f t="array" ref="L13">IF(J13-K13=0,"-",J13-K13)</f>
        <v>-</v>
      </c>
      <c r="M13" s="85"/>
      <c r="N13" s="86"/>
      <c r="O13" s="87" cm="1">
        <f t="array" ref="O13">(M13*N13)+M13</f>
        <v>0</v>
      </c>
      <c r="P13" s="87" cm="1">
        <f t="array" ref="P13">(M13)*J13</f>
        <v>0</v>
      </c>
      <c r="Q13" s="88" cm="1">
        <f t="array" ref="Q13">(P13*N13)+P13</f>
        <v>0</v>
      </c>
      <c r="R13" s="74"/>
    </row>
    <row r="14" spans="1:18" ht="14.5" customHeight="1">
      <c r="A14" s="75"/>
      <c r="B14" s="76"/>
      <c r="C14" s="77">
        <v>9</v>
      </c>
      <c r="D14" s="89"/>
      <c r="E14" s="90"/>
      <c r="F14" s="91"/>
      <c r="G14" s="92"/>
      <c r="H14" s="93"/>
      <c r="I14" s="94"/>
      <c r="J14" s="95"/>
      <c r="K14" s="95"/>
      <c r="L14" s="96" t="str" cm="1">
        <f t="array" ref="L14">IF(J14-K14=0,"-",J14-K14)</f>
        <v>-</v>
      </c>
      <c r="M14" s="85"/>
      <c r="N14" s="86"/>
      <c r="O14" s="87" cm="1">
        <f t="array" ref="O14">(M14*N14)+M14</f>
        <v>0</v>
      </c>
      <c r="P14" s="87" cm="1">
        <f t="array" ref="P14">(M14)*J14</f>
        <v>0</v>
      </c>
      <c r="Q14" s="88" cm="1">
        <f t="array" ref="Q14">(P14*N14)+P14</f>
        <v>0</v>
      </c>
      <c r="R14" s="74"/>
    </row>
    <row r="15" spans="1:18" ht="14.5" customHeight="1">
      <c r="A15" s="75"/>
      <c r="B15" s="76"/>
      <c r="C15" s="77">
        <v>10</v>
      </c>
      <c r="D15" s="89"/>
      <c r="E15" s="90"/>
      <c r="F15" s="91"/>
      <c r="G15" s="92"/>
      <c r="H15" s="93"/>
      <c r="I15" s="94"/>
      <c r="J15" s="95"/>
      <c r="K15" s="95"/>
      <c r="L15" s="96" t="str" cm="1">
        <f t="array" ref="L15">IF(J15-K15=0,"-",J15-K15)</f>
        <v>-</v>
      </c>
      <c r="M15" s="85"/>
      <c r="N15" s="86"/>
      <c r="O15" s="87" cm="1">
        <f t="array" ref="O15">(M15*N15)+M15</f>
        <v>0</v>
      </c>
      <c r="P15" s="87" cm="1">
        <f t="array" ref="P15">(M15)*J15</f>
        <v>0</v>
      </c>
      <c r="Q15" s="88" cm="1">
        <f t="array" ref="Q15">(P15*N15)+P15</f>
        <v>0</v>
      </c>
      <c r="R15" s="74"/>
    </row>
    <row r="16" spans="1:18" ht="14.5" customHeight="1">
      <c r="A16" s="75"/>
      <c r="B16" s="76"/>
      <c r="C16" s="77">
        <v>11</v>
      </c>
      <c r="D16" s="89"/>
      <c r="E16" s="90"/>
      <c r="F16" s="91"/>
      <c r="G16" s="92"/>
      <c r="H16" s="93"/>
      <c r="I16" s="94"/>
      <c r="J16" s="95"/>
      <c r="K16" s="95"/>
      <c r="L16" s="96" t="str" cm="1">
        <f t="array" ref="L16">IF(J16-K16=0,"-",J16-K16)</f>
        <v>-</v>
      </c>
      <c r="M16" s="85"/>
      <c r="N16" s="86"/>
      <c r="O16" s="87" cm="1">
        <f t="array" ref="O16">(M16*N16)+M16</f>
        <v>0</v>
      </c>
      <c r="P16" s="87" cm="1">
        <f t="array" ref="P16">(M16)*J16</f>
        <v>0</v>
      </c>
      <c r="Q16" s="88" cm="1">
        <f t="array" ref="Q16">(P16*N16)+P16</f>
        <v>0</v>
      </c>
      <c r="R16" s="74"/>
    </row>
    <row r="17" spans="1:18" ht="14.5" customHeight="1">
      <c r="A17" s="75"/>
      <c r="B17" s="76"/>
      <c r="C17" s="77">
        <v>12</v>
      </c>
      <c r="D17" s="89"/>
      <c r="E17" s="90"/>
      <c r="F17" s="91"/>
      <c r="G17" s="92"/>
      <c r="H17" s="93"/>
      <c r="I17" s="94"/>
      <c r="J17" s="95"/>
      <c r="K17" s="95"/>
      <c r="L17" s="96" t="str" cm="1">
        <f t="array" ref="L17">IF(J17-K17=0,"-",J17-K17)</f>
        <v>-</v>
      </c>
      <c r="M17" s="85"/>
      <c r="N17" s="86"/>
      <c r="O17" s="87" cm="1">
        <f t="array" ref="O17">(M17*N17)+M17</f>
        <v>0</v>
      </c>
      <c r="P17" s="87" cm="1">
        <f t="array" ref="P17">(M17)*J17</f>
        <v>0</v>
      </c>
      <c r="Q17" s="88" cm="1">
        <f t="array" ref="Q17">(P17*N17)+P17</f>
        <v>0</v>
      </c>
      <c r="R17" s="74"/>
    </row>
    <row r="18" spans="1:18" ht="14.5" customHeight="1">
      <c r="A18" s="75"/>
      <c r="B18" s="76"/>
      <c r="C18" s="77">
        <v>13</v>
      </c>
      <c r="D18" s="89"/>
      <c r="E18" s="90"/>
      <c r="F18" s="91"/>
      <c r="G18" s="92"/>
      <c r="H18" s="93"/>
      <c r="I18" s="94"/>
      <c r="J18" s="95"/>
      <c r="K18" s="95"/>
      <c r="L18" s="96" t="str" cm="1">
        <f t="array" ref="L18">IF(J18-K18=0,"-",J18-K18)</f>
        <v>-</v>
      </c>
      <c r="M18" s="85"/>
      <c r="N18" s="86"/>
      <c r="O18" s="87" cm="1">
        <f t="array" ref="O18">(M18*N18)+M18</f>
        <v>0</v>
      </c>
      <c r="P18" s="87" cm="1">
        <f t="array" ref="P18">(M18)*J18</f>
        <v>0</v>
      </c>
      <c r="Q18" s="88" cm="1">
        <f t="array" ref="Q18">(P18*N18)+P18</f>
        <v>0</v>
      </c>
      <c r="R18" s="74"/>
    </row>
    <row r="19" spans="1:18" ht="14.5" customHeight="1">
      <c r="A19" s="75"/>
      <c r="B19" s="76"/>
      <c r="C19" s="77">
        <v>14</v>
      </c>
      <c r="D19" s="89"/>
      <c r="E19" s="90"/>
      <c r="F19" s="91"/>
      <c r="G19" s="92"/>
      <c r="H19" s="93"/>
      <c r="I19" s="94"/>
      <c r="J19" s="95"/>
      <c r="K19" s="95"/>
      <c r="L19" s="96" t="str" cm="1">
        <f t="array" ref="L19">IF(J19-K19=0,"-",J19-K19)</f>
        <v>-</v>
      </c>
      <c r="M19" s="85"/>
      <c r="N19" s="86"/>
      <c r="O19" s="87" cm="1">
        <f t="array" ref="O19">(M19*N19)+M19</f>
        <v>0</v>
      </c>
      <c r="P19" s="87" cm="1">
        <f t="array" ref="P19">(M19)*J19</f>
        <v>0</v>
      </c>
      <c r="Q19" s="88" cm="1">
        <f t="array" ref="Q19">(P19*N19)+P19</f>
        <v>0</v>
      </c>
      <c r="R19" s="74"/>
    </row>
    <row r="20" spans="1:18" ht="14.5" customHeight="1">
      <c r="A20" s="75"/>
      <c r="B20" s="76"/>
      <c r="C20" s="77">
        <v>15</v>
      </c>
      <c r="D20" s="89"/>
      <c r="E20" s="90"/>
      <c r="F20" s="91"/>
      <c r="G20" s="91"/>
      <c r="H20" s="93"/>
      <c r="I20" s="94"/>
      <c r="J20" s="95"/>
      <c r="K20" s="95"/>
      <c r="L20" s="96" t="str" cm="1">
        <f t="array" ref="L20">IF(J20-K20=0,"-",J20-K20)</f>
        <v>-</v>
      </c>
      <c r="M20" s="85"/>
      <c r="N20" s="86"/>
      <c r="O20" s="87" cm="1">
        <f t="array" ref="O20">(M20*N20)+M20</f>
        <v>0</v>
      </c>
      <c r="P20" s="87" cm="1">
        <f t="array" ref="P20">(M20)*J20</f>
        <v>0</v>
      </c>
      <c r="Q20" s="88" cm="1">
        <f t="array" ref="Q20">(P20*N20)+P20</f>
        <v>0</v>
      </c>
      <c r="R20" s="74"/>
    </row>
    <row r="21" spans="1:18" ht="14.5" customHeight="1">
      <c r="A21" s="75"/>
      <c r="B21" s="76"/>
      <c r="C21" s="77">
        <v>16</v>
      </c>
      <c r="D21" s="89"/>
      <c r="E21" s="90"/>
      <c r="F21" s="91"/>
      <c r="G21" s="92"/>
      <c r="H21" s="93"/>
      <c r="I21" s="94"/>
      <c r="J21" s="95"/>
      <c r="K21" s="95"/>
      <c r="L21" s="96" t="str" cm="1">
        <f t="array" ref="L21">IF(J21-K21=0,"-",J21-K21)</f>
        <v>-</v>
      </c>
      <c r="M21" s="85"/>
      <c r="N21" s="86"/>
      <c r="O21" s="87" cm="1">
        <f t="array" ref="O21">(M21*N21)+M21</f>
        <v>0</v>
      </c>
      <c r="P21" s="87" cm="1">
        <f t="array" ref="P21">(M21)*J21</f>
        <v>0</v>
      </c>
      <c r="Q21" s="88" cm="1">
        <f t="array" ref="Q21">(P21*N21)+P21</f>
        <v>0</v>
      </c>
      <c r="R21" s="74"/>
    </row>
    <row r="22" spans="1:18" ht="14.5" customHeight="1">
      <c r="A22" s="75"/>
      <c r="B22" s="76"/>
      <c r="C22" s="77">
        <v>17</v>
      </c>
      <c r="D22" s="89"/>
      <c r="E22" s="90"/>
      <c r="F22" s="91"/>
      <c r="G22" s="92"/>
      <c r="H22" s="93"/>
      <c r="I22" s="94"/>
      <c r="J22" s="95"/>
      <c r="K22" s="95"/>
      <c r="L22" s="96" t="str" cm="1">
        <f t="array" ref="L22">IF(J22-K22=0,"-",J22-K22)</f>
        <v>-</v>
      </c>
      <c r="M22" s="85"/>
      <c r="N22" s="86"/>
      <c r="O22" s="87" cm="1">
        <f t="array" ref="O22">(M22*N22)+M22</f>
        <v>0</v>
      </c>
      <c r="P22" s="87" cm="1">
        <f t="array" ref="P22">(M22)*J22</f>
        <v>0</v>
      </c>
      <c r="Q22" s="88" cm="1">
        <f t="array" ref="Q22">(P22*N22)+P22</f>
        <v>0</v>
      </c>
      <c r="R22" s="74"/>
    </row>
    <row r="23" spans="1:18" ht="14.5" customHeight="1">
      <c r="A23" s="75"/>
      <c r="B23" s="76"/>
      <c r="C23" s="77">
        <v>18</v>
      </c>
      <c r="D23" s="89"/>
      <c r="E23" s="90"/>
      <c r="F23" s="91"/>
      <c r="G23" s="92"/>
      <c r="H23" s="93"/>
      <c r="I23" s="94"/>
      <c r="J23" s="95"/>
      <c r="K23" s="95"/>
      <c r="L23" s="96" t="str" cm="1">
        <f t="array" ref="L23">IF(J23-K23=0,"-",J23-K23)</f>
        <v>-</v>
      </c>
      <c r="M23" s="85"/>
      <c r="N23" s="86"/>
      <c r="O23" s="87" cm="1">
        <f t="array" ref="O23">(M23*N23)+M23</f>
        <v>0</v>
      </c>
      <c r="P23" s="87" cm="1">
        <f t="array" ref="P23">(M23)*J23</f>
        <v>0</v>
      </c>
      <c r="Q23" s="88" cm="1">
        <f t="array" ref="Q23">(P23*N23)+P23</f>
        <v>0</v>
      </c>
      <c r="R23" s="74"/>
    </row>
    <row r="24" spans="1:18" ht="14.5" customHeight="1">
      <c r="A24" s="75"/>
      <c r="B24" s="76"/>
      <c r="C24" s="77">
        <v>19</v>
      </c>
      <c r="D24" s="91"/>
      <c r="E24" s="91"/>
      <c r="F24" s="91"/>
      <c r="G24" s="92"/>
      <c r="H24" s="91"/>
      <c r="I24" s="94"/>
      <c r="J24" s="97"/>
      <c r="K24" s="97"/>
      <c r="L24" s="96" t="str" cm="1">
        <f t="array" ref="L24">IF(J24-K24=0,"-",J24-K24)</f>
        <v>-</v>
      </c>
      <c r="M24" s="85">
        <v>0</v>
      </c>
      <c r="N24" s="86"/>
      <c r="O24" s="87" cm="1">
        <f t="array" ref="O24">(M24*N24)+M24</f>
        <v>0</v>
      </c>
      <c r="P24" s="87" cm="1">
        <f t="array" ref="P24">(M24)*J24</f>
        <v>0</v>
      </c>
      <c r="Q24" s="88" cm="1">
        <f t="array" ref="Q24">(P24*N24)+P24</f>
        <v>0</v>
      </c>
      <c r="R24" s="74"/>
    </row>
    <row r="25" spans="1:18" ht="14.5" customHeight="1">
      <c r="A25" s="75"/>
      <c r="B25" s="76"/>
      <c r="C25" s="77">
        <v>20</v>
      </c>
      <c r="D25" s="91"/>
      <c r="E25" s="91"/>
      <c r="F25" s="91"/>
      <c r="G25" s="92"/>
      <c r="H25" s="91"/>
      <c r="I25" s="94"/>
      <c r="J25" s="97"/>
      <c r="K25" s="97"/>
      <c r="L25" s="96" t="str" cm="1">
        <f t="array" ref="L25">IF(J25-K25=0,"-",J25-K25)</f>
        <v>-</v>
      </c>
      <c r="M25" s="85">
        <v>0</v>
      </c>
      <c r="N25" s="86"/>
      <c r="O25" s="87" cm="1">
        <f t="array" ref="O25">(M25*N25)+M25</f>
        <v>0</v>
      </c>
      <c r="P25" s="87" cm="1">
        <f t="array" ref="P25">(M25)*J25</f>
        <v>0</v>
      </c>
      <c r="Q25" s="88" cm="1">
        <f t="array" ref="Q25">(P25*N25)+P25</f>
        <v>0</v>
      </c>
      <c r="R25" s="74"/>
    </row>
    <row r="26" spans="1:18" ht="14.5" customHeight="1">
      <c r="A26" s="75"/>
      <c r="B26" s="76"/>
      <c r="C26" s="77">
        <v>21</v>
      </c>
      <c r="D26" s="91"/>
      <c r="E26" s="91"/>
      <c r="F26" s="91"/>
      <c r="G26" s="92"/>
      <c r="H26" s="91"/>
      <c r="I26" s="94"/>
      <c r="J26" s="97"/>
      <c r="K26" s="97"/>
      <c r="L26" s="96" t="str" cm="1">
        <f t="array" ref="L26">IF(J26-K26=0,"-",J26-K26)</f>
        <v>-</v>
      </c>
      <c r="M26" s="85">
        <v>0</v>
      </c>
      <c r="N26" s="86"/>
      <c r="O26" s="87" cm="1">
        <f t="array" ref="O26">(M26*N26)+M26</f>
        <v>0</v>
      </c>
      <c r="P26" s="87" cm="1">
        <f t="array" ref="P26">(M26)*J26</f>
        <v>0</v>
      </c>
      <c r="Q26" s="88" cm="1">
        <f t="array" ref="Q26">(P26*N26)+P26</f>
        <v>0</v>
      </c>
      <c r="R26" s="74"/>
    </row>
    <row r="27" spans="1:18" ht="14.5" customHeight="1">
      <c r="A27" s="75"/>
      <c r="B27" s="76"/>
      <c r="C27" s="77">
        <v>22</v>
      </c>
      <c r="D27" s="91"/>
      <c r="E27" s="91"/>
      <c r="F27" s="91"/>
      <c r="G27" s="92"/>
      <c r="H27" s="91"/>
      <c r="I27" s="94"/>
      <c r="J27" s="97"/>
      <c r="K27" s="97"/>
      <c r="L27" s="96" t="str" cm="1">
        <f t="array" ref="L27">IF(J27-K27=0,"-",J27-K27)</f>
        <v>-</v>
      </c>
      <c r="M27" s="85">
        <v>0</v>
      </c>
      <c r="N27" s="86"/>
      <c r="O27" s="87" cm="1">
        <f t="array" ref="O27">(M27*N27)+M27</f>
        <v>0</v>
      </c>
      <c r="P27" s="87" cm="1">
        <f t="array" ref="P27">(M27)*J27</f>
        <v>0</v>
      </c>
      <c r="Q27" s="88" cm="1">
        <f t="array" ref="Q27">(P27*N27)+P27</f>
        <v>0</v>
      </c>
      <c r="R27" s="74"/>
    </row>
    <row r="28" spans="1:18" ht="14.5" customHeight="1">
      <c r="A28" s="75"/>
      <c r="B28" s="76"/>
      <c r="C28" s="77">
        <v>23</v>
      </c>
      <c r="D28" s="91"/>
      <c r="E28" s="91"/>
      <c r="F28" s="91"/>
      <c r="G28" s="92"/>
      <c r="H28" s="91"/>
      <c r="I28" s="94"/>
      <c r="J28" s="97"/>
      <c r="K28" s="97"/>
      <c r="L28" s="96" t="str" cm="1">
        <f t="array" ref="L28">IF(J28-K28=0,"-",J28-K28)</f>
        <v>-</v>
      </c>
      <c r="M28" s="85">
        <v>0</v>
      </c>
      <c r="N28" s="86"/>
      <c r="O28" s="87" cm="1">
        <f t="array" ref="O28">(M28*N28)+M28</f>
        <v>0</v>
      </c>
      <c r="P28" s="87" cm="1">
        <f t="array" ref="P28">(M28)*J28</f>
        <v>0</v>
      </c>
      <c r="Q28" s="88" cm="1">
        <f t="array" ref="Q28">(P28*N28)+P28</f>
        <v>0</v>
      </c>
      <c r="R28" s="74"/>
    </row>
    <row r="29" spans="1:18" ht="14.5" customHeight="1">
      <c r="A29" s="75"/>
      <c r="B29" s="76"/>
      <c r="C29" s="77">
        <v>24</v>
      </c>
      <c r="D29" s="91"/>
      <c r="E29" s="91"/>
      <c r="F29" s="91"/>
      <c r="G29" s="92"/>
      <c r="H29" s="91"/>
      <c r="I29" s="94"/>
      <c r="J29" s="97"/>
      <c r="K29" s="97"/>
      <c r="L29" s="96" t="str" cm="1">
        <f t="array" ref="L29">IF(J29-K29=0,"-",J29-K29)</f>
        <v>-</v>
      </c>
      <c r="M29" s="85">
        <v>0</v>
      </c>
      <c r="N29" s="86"/>
      <c r="O29" s="87" cm="1">
        <f t="array" ref="O29">(M29*N29)+M29</f>
        <v>0</v>
      </c>
      <c r="P29" s="87" cm="1">
        <f t="array" ref="P29">(M29)*J29</f>
        <v>0</v>
      </c>
      <c r="Q29" s="88" cm="1">
        <f t="array" ref="Q29">(P29*N29)+P29</f>
        <v>0</v>
      </c>
      <c r="R29" s="74"/>
    </row>
    <row r="30" spans="1:18" ht="14.5" customHeight="1">
      <c r="A30" s="75"/>
      <c r="B30" s="76"/>
      <c r="C30" s="77">
        <v>25</v>
      </c>
      <c r="D30" s="91"/>
      <c r="E30" s="91"/>
      <c r="F30" s="91"/>
      <c r="G30" s="92"/>
      <c r="H30" s="91"/>
      <c r="I30" s="94"/>
      <c r="J30" s="97"/>
      <c r="K30" s="97"/>
      <c r="L30" s="96" t="str" cm="1">
        <f t="array" ref="L30">IF(J30-K30=0,"-",J30-K30)</f>
        <v>-</v>
      </c>
      <c r="M30" s="85">
        <v>0</v>
      </c>
      <c r="N30" s="86"/>
      <c r="O30" s="87" cm="1">
        <f t="array" ref="O30">(M30*N30)+M30</f>
        <v>0</v>
      </c>
      <c r="P30" s="87" cm="1">
        <f t="array" ref="P30">(M30)*J30</f>
        <v>0</v>
      </c>
      <c r="Q30" s="88" cm="1">
        <f t="array" ref="Q30">(P30*N30)+P30</f>
        <v>0</v>
      </c>
      <c r="R30" s="74"/>
    </row>
    <row r="31" spans="1:18" ht="14.5" customHeight="1">
      <c r="A31" s="75"/>
      <c r="B31" s="76"/>
      <c r="C31" s="77">
        <v>26</v>
      </c>
      <c r="D31" s="91"/>
      <c r="E31" s="91"/>
      <c r="F31" s="91"/>
      <c r="G31" s="92"/>
      <c r="H31" s="91"/>
      <c r="I31" s="94"/>
      <c r="J31" s="97"/>
      <c r="K31" s="97"/>
      <c r="L31" s="96" t="str" cm="1">
        <f t="array" ref="L31">IF(J31-K31=0,"-",J31-K31)</f>
        <v>-</v>
      </c>
      <c r="M31" s="85">
        <v>0</v>
      </c>
      <c r="N31" s="86"/>
      <c r="O31" s="87" cm="1">
        <f t="array" ref="O31">(M31*N31)+M31</f>
        <v>0</v>
      </c>
      <c r="P31" s="87" cm="1">
        <f t="array" ref="P31">(M31)*J31</f>
        <v>0</v>
      </c>
      <c r="Q31" s="88" cm="1">
        <f t="array" ref="Q31">(P31*N31)+P31</f>
        <v>0</v>
      </c>
      <c r="R31" s="74"/>
    </row>
    <row r="32" spans="1:18" ht="14.5" customHeight="1">
      <c r="A32" s="75"/>
      <c r="B32" s="76"/>
      <c r="C32" s="77">
        <v>27</v>
      </c>
      <c r="D32" s="91"/>
      <c r="E32" s="91"/>
      <c r="F32" s="91"/>
      <c r="G32" s="92"/>
      <c r="H32" s="91"/>
      <c r="I32" s="94"/>
      <c r="J32" s="97"/>
      <c r="K32" s="97"/>
      <c r="L32" s="96" t="str" cm="1">
        <f t="array" ref="L32">IF(J32-K32=0,"-",J32-K32)</f>
        <v>-</v>
      </c>
      <c r="M32" s="85">
        <v>0</v>
      </c>
      <c r="N32" s="86"/>
      <c r="O32" s="87" cm="1">
        <f t="array" ref="O32">(M32*N32)+M32</f>
        <v>0</v>
      </c>
      <c r="P32" s="87" cm="1">
        <f t="array" ref="P32">(M32)*J32</f>
        <v>0</v>
      </c>
      <c r="Q32" s="88" cm="1">
        <f t="array" ref="Q32">(P32*N32)+P32</f>
        <v>0</v>
      </c>
      <c r="R32" s="74"/>
    </row>
    <row r="33" spans="1:18" ht="14.5" customHeight="1">
      <c r="A33" s="75"/>
      <c r="B33" s="76"/>
      <c r="C33" s="77">
        <v>28</v>
      </c>
      <c r="D33" s="91"/>
      <c r="E33" s="91"/>
      <c r="F33" s="91"/>
      <c r="G33" s="92"/>
      <c r="H33" s="91"/>
      <c r="I33" s="94"/>
      <c r="J33" s="97"/>
      <c r="K33" s="97"/>
      <c r="L33" s="96" t="str" cm="1">
        <f t="array" ref="L33">IF(J33-K33=0,"-",J33-K33)</f>
        <v>-</v>
      </c>
      <c r="M33" s="85">
        <v>0</v>
      </c>
      <c r="N33" s="86"/>
      <c r="O33" s="87" cm="1">
        <f t="array" ref="O33">(M33*N33)+M33</f>
        <v>0</v>
      </c>
      <c r="P33" s="87" cm="1">
        <f t="array" ref="P33">(M33)*J33</f>
        <v>0</v>
      </c>
      <c r="Q33" s="88" cm="1">
        <f t="array" ref="Q33">(P33*N33)+P33</f>
        <v>0</v>
      </c>
      <c r="R33" s="74"/>
    </row>
    <row r="34" spans="1:18" ht="14.5" customHeight="1">
      <c r="A34" s="75"/>
      <c r="B34" s="76"/>
      <c r="C34" s="77">
        <v>29</v>
      </c>
      <c r="D34" s="91"/>
      <c r="E34" s="91"/>
      <c r="F34" s="91"/>
      <c r="G34" s="92"/>
      <c r="H34" s="91"/>
      <c r="I34" s="94"/>
      <c r="J34" s="97"/>
      <c r="K34" s="97"/>
      <c r="L34" s="96" t="str" cm="1">
        <f t="array" ref="L34">IF(J34-K34=0,"-",J34-K34)</f>
        <v>-</v>
      </c>
      <c r="M34" s="85">
        <v>0</v>
      </c>
      <c r="N34" s="86"/>
      <c r="O34" s="87" cm="1">
        <f t="array" ref="O34">(M34*N34)+M34</f>
        <v>0</v>
      </c>
      <c r="P34" s="87" cm="1">
        <f t="array" ref="P34">(M34)*J34</f>
        <v>0</v>
      </c>
      <c r="Q34" s="88" cm="1">
        <f t="array" ref="Q34">(P34*N34)+P34</f>
        <v>0</v>
      </c>
      <c r="R34" s="74"/>
    </row>
    <row r="35" spans="1:18" ht="14.5" customHeight="1">
      <c r="A35" s="75"/>
      <c r="B35" s="76"/>
      <c r="C35" s="77">
        <v>30</v>
      </c>
      <c r="D35" s="91"/>
      <c r="E35" s="91"/>
      <c r="F35" s="91"/>
      <c r="G35" s="92"/>
      <c r="H35" s="91"/>
      <c r="I35" s="94"/>
      <c r="J35" s="97"/>
      <c r="K35" s="97"/>
      <c r="L35" s="96" t="str" cm="1">
        <f t="array" ref="L35">IF(J35-K35=0,"-",J35-K35)</f>
        <v>-</v>
      </c>
      <c r="M35" s="85">
        <v>0</v>
      </c>
      <c r="N35" s="86"/>
      <c r="O35" s="87" cm="1">
        <f t="array" ref="O35">(M35*N35)+M35</f>
        <v>0</v>
      </c>
      <c r="P35" s="87" cm="1">
        <f t="array" ref="P35">(M35)*J35</f>
        <v>0</v>
      </c>
      <c r="Q35" s="88" cm="1">
        <f t="array" ref="Q35">(P35*N35)+P35</f>
        <v>0</v>
      </c>
      <c r="R35" s="74"/>
    </row>
    <row r="36" spans="1:18" ht="14.5" customHeight="1">
      <c r="A36" s="75"/>
      <c r="B36" s="76"/>
      <c r="C36" s="77">
        <v>31</v>
      </c>
      <c r="D36" s="91"/>
      <c r="E36" s="91"/>
      <c r="F36" s="91"/>
      <c r="G36" s="92"/>
      <c r="H36" s="91"/>
      <c r="I36" s="94"/>
      <c r="J36" s="97"/>
      <c r="K36" s="97"/>
      <c r="L36" s="96" t="str" cm="1">
        <f t="array" ref="L36">IF(J36-K36=0,"-",J36-K36)</f>
        <v>-</v>
      </c>
      <c r="M36" s="85">
        <v>0</v>
      </c>
      <c r="N36" s="86"/>
      <c r="O36" s="87" cm="1">
        <f t="array" ref="O36">(M36*N36)+M36</f>
        <v>0</v>
      </c>
      <c r="P36" s="87" cm="1">
        <f t="array" ref="P36">(M36)*J36</f>
        <v>0</v>
      </c>
      <c r="Q36" s="88" cm="1">
        <f t="array" ref="Q36">(P36*N36)+P36</f>
        <v>0</v>
      </c>
      <c r="R36" s="74"/>
    </row>
    <row r="37" spans="1:18" ht="14.5" customHeight="1">
      <c r="A37" s="75"/>
      <c r="B37" s="76"/>
      <c r="C37" s="77">
        <v>32</v>
      </c>
      <c r="D37" s="91"/>
      <c r="E37" s="91"/>
      <c r="F37" s="91"/>
      <c r="G37" s="92"/>
      <c r="H37" s="91"/>
      <c r="I37" s="94"/>
      <c r="J37" s="97"/>
      <c r="K37" s="97"/>
      <c r="L37" s="96" t="str" cm="1">
        <f t="array" ref="L37">IF(J37-K37=0,"-",J37-K37)</f>
        <v>-</v>
      </c>
      <c r="M37" s="85">
        <v>0</v>
      </c>
      <c r="N37" s="86"/>
      <c r="O37" s="87" cm="1">
        <f t="array" ref="O37">(M37*N37)+M37</f>
        <v>0</v>
      </c>
      <c r="P37" s="87" cm="1">
        <f t="array" ref="P37">(M37)*J37</f>
        <v>0</v>
      </c>
      <c r="Q37" s="88" cm="1">
        <f t="array" ref="Q37">(P37*N37)+P37</f>
        <v>0</v>
      </c>
      <c r="R37" s="74"/>
    </row>
    <row r="38" spans="1:18" ht="14.5" customHeight="1">
      <c r="A38" s="75"/>
      <c r="B38" s="76"/>
      <c r="C38" s="77">
        <v>33</v>
      </c>
      <c r="D38" s="91"/>
      <c r="E38" s="91"/>
      <c r="F38" s="91"/>
      <c r="G38" s="92"/>
      <c r="H38" s="91"/>
      <c r="I38" s="94"/>
      <c r="J38" s="97"/>
      <c r="K38" s="97"/>
      <c r="L38" s="96" t="str" cm="1">
        <f t="array" ref="L38">IF(J38-K38=0,"-",J38-K38)</f>
        <v>-</v>
      </c>
      <c r="M38" s="85">
        <v>0</v>
      </c>
      <c r="N38" s="86"/>
      <c r="O38" s="87" cm="1">
        <f t="array" ref="O38">(M38*N38)+M38</f>
        <v>0</v>
      </c>
      <c r="P38" s="87" cm="1">
        <f t="array" ref="P38">(M38)*J38</f>
        <v>0</v>
      </c>
      <c r="Q38" s="88" cm="1">
        <f t="array" ref="Q38">(P38*N38)+P38</f>
        <v>0</v>
      </c>
      <c r="R38" s="74"/>
    </row>
    <row r="39" spans="1:18" ht="14.5" customHeight="1">
      <c r="A39" s="75"/>
      <c r="B39" s="76"/>
      <c r="C39" s="77">
        <v>34</v>
      </c>
      <c r="D39" s="91"/>
      <c r="E39" s="91"/>
      <c r="F39" s="91"/>
      <c r="G39" s="92"/>
      <c r="H39" s="91"/>
      <c r="I39" s="94"/>
      <c r="J39" s="97"/>
      <c r="K39" s="97"/>
      <c r="L39" s="96" t="str" cm="1">
        <f t="array" ref="L39">IF(J39-K39=0,"-",J39-K39)</f>
        <v>-</v>
      </c>
      <c r="M39" s="85">
        <v>0</v>
      </c>
      <c r="N39" s="86"/>
      <c r="O39" s="87" cm="1">
        <f t="array" ref="O39">(M39*N39)+M39</f>
        <v>0</v>
      </c>
      <c r="P39" s="87" cm="1">
        <f t="array" ref="P39">(M39)*J39</f>
        <v>0</v>
      </c>
      <c r="Q39" s="88" cm="1">
        <f t="array" ref="Q39">(P39*N39)+P39</f>
        <v>0</v>
      </c>
      <c r="R39" s="74"/>
    </row>
    <row r="40" spans="1:18" ht="14.5" customHeight="1">
      <c r="A40" s="75"/>
      <c r="B40" s="76"/>
      <c r="C40" s="77">
        <v>35</v>
      </c>
      <c r="D40" s="91"/>
      <c r="E40" s="91"/>
      <c r="F40" s="91"/>
      <c r="G40" s="92"/>
      <c r="H40" s="91"/>
      <c r="I40" s="94"/>
      <c r="J40" s="97"/>
      <c r="K40" s="97"/>
      <c r="L40" s="96" t="str" cm="1">
        <f t="array" ref="L40">IF(J40-K40=0,"-",J40-K40)</f>
        <v>-</v>
      </c>
      <c r="M40" s="85">
        <v>0</v>
      </c>
      <c r="N40" s="86"/>
      <c r="O40" s="87" cm="1">
        <f t="array" ref="O40">(M40*N40)+M40</f>
        <v>0</v>
      </c>
      <c r="P40" s="87" cm="1">
        <f t="array" ref="P40">(M40)*J40</f>
        <v>0</v>
      </c>
      <c r="Q40" s="88" cm="1">
        <f t="array" ref="Q40">(P40*N40)+P40</f>
        <v>0</v>
      </c>
      <c r="R40" s="74"/>
    </row>
    <row r="41" spans="1:18" ht="14.5" customHeight="1">
      <c r="A41" s="75"/>
      <c r="B41" s="76"/>
      <c r="C41" s="77">
        <v>36</v>
      </c>
      <c r="D41" s="91"/>
      <c r="E41" s="91"/>
      <c r="F41" s="91"/>
      <c r="G41" s="92"/>
      <c r="H41" s="91"/>
      <c r="I41" s="94"/>
      <c r="J41" s="97"/>
      <c r="K41" s="97"/>
      <c r="L41" s="96" t="str" cm="1">
        <f t="array" ref="L41">IF(J41-K41=0,"-",J41-K41)</f>
        <v>-</v>
      </c>
      <c r="M41" s="85">
        <v>0</v>
      </c>
      <c r="N41" s="86"/>
      <c r="O41" s="87" cm="1">
        <f t="array" ref="O41">(M41*N41)+M41</f>
        <v>0</v>
      </c>
      <c r="P41" s="87" cm="1">
        <f t="array" ref="P41">(M41)*J41</f>
        <v>0</v>
      </c>
      <c r="Q41" s="88" cm="1">
        <f t="array" ref="Q41">(P41*N41)+P41</f>
        <v>0</v>
      </c>
      <c r="R41" s="74"/>
    </row>
    <row r="42" spans="1:18" ht="14.5" customHeight="1">
      <c r="A42" s="75"/>
      <c r="B42" s="76"/>
      <c r="C42" s="77">
        <v>37</v>
      </c>
      <c r="D42" s="91"/>
      <c r="E42" s="91"/>
      <c r="F42" s="91"/>
      <c r="G42" s="92"/>
      <c r="H42" s="91"/>
      <c r="I42" s="94"/>
      <c r="J42" s="97"/>
      <c r="K42" s="97"/>
      <c r="L42" s="96" t="str" cm="1">
        <f t="array" ref="L42">IF(J42-K42=0,"-",J42-K42)</f>
        <v>-</v>
      </c>
      <c r="M42" s="85">
        <v>0</v>
      </c>
      <c r="N42" s="86"/>
      <c r="O42" s="87" cm="1">
        <f t="array" ref="O42">(M42*N42)+M42</f>
        <v>0</v>
      </c>
      <c r="P42" s="87" cm="1">
        <f t="array" ref="P42">(M42)*J42</f>
        <v>0</v>
      </c>
      <c r="Q42" s="88" cm="1">
        <f t="array" ref="Q42">(P42*N42)+P42</f>
        <v>0</v>
      </c>
      <c r="R42" s="74"/>
    </row>
    <row r="43" spans="1:18" ht="14.5" customHeight="1">
      <c r="A43" s="75"/>
      <c r="B43" s="76"/>
      <c r="C43" s="77">
        <v>38</v>
      </c>
      <c r="D43" s="91"/>
      <c r="E43" s="91"/>
      <c r="F43" s="91"/>
      <c r="G43" s="92"/>
      <c r="H43" s="91"/>
      <c r="I43" s="94"/>
      <c r="J43" s="97"/>
      <c r="K43" s="97"/>
      <c r="L43" s="96" t="str" cm="1">
        <f t="array" ref="L43">IF(J43-K43=0,"-",J43-K43)</f>
        <v>-</v>
      </c>
      <c r="M43" s="85">
        <v>0</v>
      </c>
      <c r="N43" s="86"/>
      <c r="O43" s="87" cm="1">
        <f t="array" ref="O43">(M43*N43)+M43</f>
        <v>0</v>
      </c>
      <c r="P43" s="87" cm="1">
        <f t="array" ref="P43">(M43)*J43</f>
        <v>0</v>
      </c>
      <c r="Q43" s="88" cm="1">
        <f t="array" ref="Q43">(P43*N43)+P43</f>
        <v>0</v>
      </c>
      <c r="R43" s="74"/>
    </row>
    <row r="44" spans="1:18" ht="14.5" customHeight="1">
      <c r="A44" s="75"/>
      <c r="B44" s="76"/>
      <c r="C44" s="77">
        <v>39</v>
      </c>
      <c r="D44" s="91"/>
      <c r="E44" s="91"/>
      <c r="F44" s="91"/>
      <c r="G44" s="92"/>
      <c r="H44" s="91"/>
      <c r="I44" s="94"/>
      <c r="J44" s="97"/>
      <c r="K44" s="97"/>
      <c r="L44" s="96" t="str" cm="1">
        <f t="array" ref="L44">IF(J44-K44=0,"-",J44-K44)</f>
        <v>-</v>
      </c>
      <c r="M44" s="85">
        <v>0</v>
      </c>
      <c r="N44" s="86"/>
      <c r="O44" s="87" cm="1">
        <f t="array" ref="O44">(M44*N44)+M44</f>
        <v>0</v>
      </c>
      <c r="P44" s="87" cm="1">
        <f t="array" ref="P44">(M44)*J44</f>
        <v>0</v>
      </c>
      <c r="Q44" s="88" cm="1">
        <f t="array" ref="Q44">(P44*N44)+P44</f>
        <v>0</v>
      </c>
      <c r="R44" s="74"/>
    </row>
    <row r="45" spans="1:18" ht="14.5" customHeight="1">
      <c r="A45" s="75"/>
      <c r="B45" s="76"/>
      <c r="C45" s="77">
        <v>40</v>
      </c>
      <c r="D45" s="91"/>
      <c r="E45" s="91"/>
      <c r="F45" s="91"/>
      <c r="G45" s="92"/>
      <c r="H45" s="91"/>
      <c r="I45" s="94"/>
      <c r="J45" s="97"/>
      <c r="K45" s="97"/>
      <c r="L45" s="96" t="str" cm="1">
        <f t="array" ref="L45">IF(J45-K45=0,"-",J45-K45)</f>
        <v>-</v>
      </c>
      <c r="M45" s="85">
        <v>0</v>
      </c>
      <c r="N45" s="86"/>
      <c r="O45" s="87" cm="1">
        <f t="array" ref="O45">(M45*N45)+M45</f>
        <v>0</v>
      </c>
      <c r="P45" s="87" cm="1">
        <f t="array" ref="P45">(M45)*J45</f>
        <v>0</v>
      </c>
      <c r="Q45" s="88" cm="1">
        <f t="array" ref="Q45">(P45*N45)+P45</f>
        <v>0</v>
      </c>
      <c r="R45" s="74"/>
    </row>
    <row r="46" spans="1:18" ht="14.5" customHeight="1">
      <c r="A46" s="75"/>
      <c r="B46" s="76"/>
      <c r="C46" s="77">
        <v>41</v>
      </c>
      <c r="D46" s="91"/>
      <c r="E46" s="91"/>
      <c r="F46" s="91"/>
      <c r="G46" s="92"/>
      <c r="H46" s="91"/>
      <c r="I46" s="94"/>
      <c r="J46" s="97"/>
      <c r="K46" s="97"/>
      <c r="L46" s="96" t="str" cm="1">
        <f t="array" ref="L46">IF(J46-K46=0,"-",J46-K46)</f>
        <v>-</v>
      </c>
      <c r="M46" s="85">
        <v>0</v>
      </c>
      <c r="N46" s="86"/>
      <c r="O46" s="87" cm="1">
        <f t="array" ref="O46">(M46*N46)+M46</f>
        <v>0</v>
      </c>
      <c r="P46" s="87" cm="1">
        <f t="array" ref="P46">(M46)*J46</f>
        <v>0</v>
      </c>
      <c r="Q46" s="88" cm="1">
        <f t="array" ref="Q46">(P46*N46)+P46</f>
        <v>0</v>
      </c>
      <c r="R46" s="74"/>
    </row>
    <row r="47" spans="1:18" ht="14.5" customHeight="1">
      <c r="A47" s="75"/>
      <c r="B47" s="76"/>
      <c r="C47" s="77">
        <v>42</v>
      </c>
      <c r="D47" s="91"/>
      <c r="E47" s="91"/>
      <c r="F47" s="91"/>
      <c r="G47" s="92"/>
      <c r="H47" s="91"/>
      <c r="I47" s="94"/>
      <c r="J47" s="97"/>
      <c r="K47" s="97"/>
      <c r="L47" s="96" t="str" cm="1">
        <f t="array" ref="L47">IF(J47-K47=0,"-",J47-K47)</f>
        <v>-</v>
      </c>
      <c r="M47" s="85">
        <v>0</v>
      </c>
      <c r="N47" s="86"/>
      <c r="O47" s="87" cm="1">
        <f t="array" ref="O47">(M47*N47)+M47</f>
        <v>0</v>
      </c>
      <c r="P47" s="87" cm="1">
        <f t="array" ref="P47">(M47)*J47</f>
        <v>0</v>
      </c>
      <c r="Q47" s="88" cm="1">
        <f t="array" ref="Q47">(P47*N47)+P47</f>
        <v>0</v>
      </c>
      <c r="R47" s="74"/>
    </row>
    <row r="48" spans="1:18" ht="14.5" customHeight="1">
      <c r="A48" s="75"/>
      <c r="B48" s="76"/>
      <c r="C48" s="77">
        <v>43</v>
      </c>
      <c r="D48" s="91"/>
      <c r="E48" s="91"/>
      <c r="F48" s="91"/>
      <c r="G48" s="92"/>
      <c r="H48" s="91"/>
      <c r="I48" s="94"/>
      <c r="J48" s="97"/>
      <c r="K48" s="97"/>
      <c r="L48" s="96" t="str" cm="1">
        <f t="array" ref="L48">IF(J48-K48=0,"-",J48-K48)</f>
        <v>-</v>
      </c>
      <c r="M48" s="85">
        <v>0</v>
      </c>
      <c r="N48" s="86"/>
      <c r="O48" s="87" cm="1">
        <f t="array" ref="O48">(M48*N48)+M48</f>
        <v>0</v>
      </c>
      <c r="P48" s="87" cm="1">
        <f t="array" ref="P48">(M48)*J48</f>
        <v>0</v>
      </c>
      <c r="Q48" s="88" cm="1">
        <f t="array" ref="Q48">(P48*N48)+P48</f>
        <v>0</v>
      </c>
      <c r="R48" s="74"/>
    </row>
    <row r="49" spans="1:18" ht="14.5" customHeight="1">
      <c r="A49" s="75"/>
      <c r="B49" s="76"/>
      <c r="C49" s="77">
        <v>44</v>
      </c>
      <c r="D49" s="91"/>
      <c r="E49" s="91"/>
      <c r="F49" s="91"/>
      <c r="G49" s="92"/>
      <c r="H49" s="91"/>
      <c r="I49" s="94"/>
      <c r="J49" s="97"/>
      <c r="K49" s="97"/>
      <c r="L49" s="96" t="str" cm="1">
        <f t="array" ref="L49">IF(J49-K49=0,"-",J49-K49)</f>
        <v>-</v>
      </c>
      <c r="M49" s="85">
        <v>0</v>
      </c>
      <c r="N49" s="86"/>
      <c r="O49" s="87" cm="1">
        <f t="array" ref="O49">(M49*N49)+M49</f>
        <v>0</v>
      </c>
      <c r="P49" s="87" cm="1">
        <f t="array" ref="P49">(M49)*J49</f>
        <v>0</v>
      </c>
      <c r="Q49" s="88" cm="1">
        <f t="array" ref="Q49">(P49*N49)+P49</f>
        <v>0</v>
      </c>
      <c r="R49" s="74"/>
    </row>
    <row r="50" spans="1:18" ht="14.5" customHeight="1">
      <c r="A50" s="75"/>
      <c r="B50" s="76"/>
      <c r="C50" s="77">
        <v>45</v>
      </c>
      <c r="D50" s="91"/>
      <c r="E50" s="91"/>
      <c r="F50" s="91"/>
      <c r="G50" s="92"/>
      <c r="H50" s="91"/>
      <c r="I50" s="94"/>
      <c r="J50" s="97"/>
      <c r="K50" s="97"/>
      <c r="L50" s="96" t="str" cm="1">
        <f t="array" ref="L50">IF(J50-K50=0,"-",J50-K50)</f>
        <v>-</v>
      </c>
      <c r="M50" s="85">
        <v>0</v>
      </c>
      <c r="N50" s="86"/>
      <c r="O50" s="87" cm="1">
        <f t="array" ref="O50">(M50*N50)+M50</f>
        <v>0</v>
      </c>
      <c r="P50" s="87" cm="1">
        <f t="array" ref="P50">(M50)*J50</f>
        <v>0</v>
      </c>
      <c r="Q50" s="88" cm="1">
        <f t="array" ref="Q50">(P50*N50)+P50</f>
        <v>0</v>
      </c>
      <c r="R50" s="74"/>
    </row>
    <row r="51" spans="1:18" ht="14.5" customHeight="1">
      <c r="A51" s="75"/>
      <c r="B51" s="76"/>
      <c r="C51" s="77">
        <v>46</v>
      </c>
      <c r="D51" s="91"/>
      <c r="E51" s="91"/>
      <c r="F51" s="91"/>
      <c r="G51" s="92"/>
      <c r="H51" s="91"/>
      <c r="I51" s="94"/>
      <c r="J51" s="97"/>
      <c r="K51" s="97"/>
      <c r="L51" s="96" t="str" cm="1">
        <f t="array" ref="L51">IF(J51-K51=0,"-",J51-K51)</f>
        <v>-</v>
      </c>
      <c r="M51" s="85">
        <v>0</v>
      </c>
      <c r="N51" s="86"/>
      <c r="O51" s="87" cm="1">
        <f t="array" ref="O51">(M51*N51)+M51</f>
        <v>0</v>
      </c>
      <c r="P51" s="87" cm="1">
        <f t="array" ref="P51">(M51)*J51</f>
        <v>0</v>
      </c>
      <c r="Q51" s="88" cm="1">
        <f t="array" ref="Q51">(P51*N51)+P51</f>
        <v>0</v>
      </c>
      <c r="R51" s="74"/>
    </row>
    <row r="52" spans="1:18" ht="14.5" customHeight="1">
      <c r="A52" s="75"/>
      <c r="B52" s="76"/>
      <c r="C52" s="77">
        <v>47</v>
      </c>
      <c r="D52" s="91"/>
      <c r="E52" s="91"/>
      <c r="F52" s="91"/>
      <c r="G52" s="92"/>
      <c r="H52" s="91"/>
      <c r="I52" s="94"/>
      <c r="J52" s="97"/>
      <c r="K52" s="97"/>
      <c r="L52" s="96" t="str" cm="1">
        <f t="array" ref="L52">IF(J52-K52=0,"-",J52-K52)</f>
        <v>-</v>
      </c>
      <c r="M52" s="85">
        <v>0</v>
      </c>
      <c r="N52" s="86"/>
      <c r="O52" s="87" cm="1">
        <f t="array" ref="O52">(M52*N52)+M52</f>
        <v>0</v>
      </c>
      <c r="P52" s="87" cm="1">
        <f t="array" ref="P52">(M52)*J52</f>
        <v>0</v>
      </c>
      <c r="Q52" s="88" cm="1">
        <f t="array" ref="Q52">(P52*N52)+P52</f>
        <v>0</v>
      </c>
      <c r="R52" s="74"/>
    </row>
    <row r="53" spans="1:18" ht="14.5" customHeight="1">
      <c r="A53" s="75"/>
      <c r="B53" s="76"/>
      <c r="C53" s="77">
        <v>48</v>
      </c>
      <c r="D53" s="91"/>
      <c r="E53" s="91"/>
      <c r="F53" s="91"/>
      <c r="G53" s="92"/>
      <c r="H53" s="91"/>
      <c r="I53" s="94"/>
      <c r="J53" s="97"/>
      <c r="K53" s="97"/>
      <c r="L53" s="96" t="str" cm="1">
        <f t="array" ref="L53">IF(J53-K53=0,"-",J53-K53)</f>
        <v>-</v>
      </c>
      <c r="M53" s="85">
        <v>0</v>
      </c>
      <c r="N53" s="86"/>
      <c r="O53" s="87" cm="1">
        <f t="array" ref="O53">(M53*N53)+M53</f>
        <v>0</v>
      </c>
      <c r="P53" s="87" cm="1">
        <f t="array" ref="P53">(M53)*J53</f>
        <v>0</v>
      </c>
      <c r="Q53" s="88" cm="1">
        <f t="array" ref="Q53">(P53*N53)+P53</f>
        <v>0</v>
      </c>
      <c r="R53" s="74"/>
    </row>
    <row r="54" spans="1:18" ht="14.5" customHeight="1">
      <c r="A54" s="75"/>
      <c r="B54" s="76"/>
      <c r="C54" s="77">
        <v>49</v>
      </c>
      <c r="D54" s="91"/>
      <c r="E54" s="91"/>
      <c r="F54" s="91"/>
      <c r="G54" s="92"/>
      <c r="H54" s="91"/>
      <c r="I54" s="94"/>
      <c r="J54" s="97"/>
      <c r="K54" s="97"/>
      <c r="L54" s="96" t="str" cm="1">
        <f t="array" ref="L54">IF(J54-K54=0,"-",J54-K54)</f>
        <v>-</v>
      </c>
      <c r="M54" s="85">
        <v>0</v>
      </c>
      <c r="N54" s="86"/>
      <c r="O54" s="87" cm="1">
        <f t="array" ref="O54">(M54*N54)+M54</f>
        <v>0</v>
      </c>
      <c r="P54" s="87" cm="1">
        <f t="array" ref="P54">(M54)*J54</f>
        <v>0</v>
      </c>
      <c r="Q54" s="88" cm="1">
        <f t="array" ref="Q54">(P54*N54)+P54</f>
        <v>0</v>
      </c>
      <c r="R54" s="74"/>
    </row>
    <row r="55" spans="1:18" ht="14.5" customHeight="1">
      <c r="A55" s="75"/>
      <c r="B55" s="76"/>
      <c r="C55" s="77">
        <v>50</v>
      </c>
      <c r="D55" s="91"/>
      <c r="E55" s="91"/>
      <c r="F55" s="91"/>
      <c r="G55" s="92"/>
      <c r="H55" s="91"/>
      <c r="I55" s="94"/>
      <c r="J55" s="97"/>
      <c r="K55" s="97"/>
      <c r="L55" s="96" t="str" cm="1">
        <f t="array" ref="L55">IF(J55-K55=0,"-",J55-K55)</f>
        <v>-</v>
      </c>
      <c r="M55" s="85">
        <v>0</v>
      </c>
      <c r="N55" s="86"/>
      <c r="O55" s="87" cm="1">
        <f t="array" ref="O55">(M55*N55)+M55</f>
        <v>0</v>
      </c>
      <c r="P55" s="87" cm="1">
        <f t="array" ref="P55">(M55)*J55</f>
        <v>0</v>
      </c>
      <c r="Q55" s="88" cm="1">
        <f t="array" ref="Q55">(P55*N55)+P55</f>
        <v>0</v>
      </c>
      <c r="R55" s="74"/>
    </row>
    <row r="56" spans="1:18" ht="14.5" customHeight="1">
      <c r="A56" s="41"/>
      <c r="B56" s="98"/>
      <c r="C56" s="99"/>
      <c r="D56" s="100"/>
      <c r="E56" s="100"/>
      <c r="F56" s="100"/>
      <c r="G56" s="100"/>
      <c r="H56" s="100"/>
      <c r="I56" s="100"/>
      <c r="J56" s="100"/>
      <c r="K56" s="100"/>
      <c r="L56" s="100"/>
      <c r="M56" s="101" cm="1">
        <f t="array" ref="M56">SUM(M6:M55)</f>
        <v>215</v>
      </c>
      <c r="N56" s="102" cm="1">
        <f t="array" ref="N56">AVERAGE(N6:N55)</f>
        <v>0.4</v>
      </c>
      <c r="O56" s="101" cm="1">
        <f t="array" ref="O56">SUM(O6:O55)</f>
        <v>282.5</v>
      </c>
      <c r="P56" s="101" cm="1">
        <f t="array" ref="P56">SUM(P6:P55)</f>
        <v>23000</v>
      </c>
      <c r="Q56" s="103" cm="1">
        <f t="array" ref="Q56">SUM(Q6:Q55)</f>
        <v>30500</v>
      </c>
      <c r="R56" s="74"/>
    </row>
    <row r="57" spans="1:18" ht="14.5" customHeight="1">
      <c r="A57" s="104"/>
      <c r="B57" s="104"/>
      <c r="C57" s="104"/>
      <c r="D57" s="105"/>
      <c r="E57" s="105"/>
      <c r="F57" s="105"/>
      <c r="G57" s="105"/>
      <c r="H57" s="105"/>
      <c r="I57" s="105"/>
      <c r="J57" s="105"/>
      <c r="K57" s="105"/>
      <c r="L57" s="105"/>
      <c r="M57" s="106"/>
      <c r="N57" s="107"/>
      <c r="O57" s="106"/>
      <c r="P57" s="106"/>
      <c r="Q57" s="106"/>
      <c r="R57" s="104"/>
    </row>
  </sheetData>
  <mergeCells count="6">
    <mergeCell ref="M2:Q2"/>
    <mergeCell ref="D2:I4"/>
    <mergeCell ref="J2:L4"/>
    <mergeCell ref="C2:C4"/>
    <mergeCell ref="A2:A4"/>
    <mergeCell ref="B2:B4"/>
  </mergeCells>
  <dataValidations count="1">
    <dataValidation type="list" allowBlank="1" showInputMessage="1" showErrorMessage="1" sqref="D6:D55 E24:E55" xr:uid="{00000000-0002-0000-0300-000000000000}">
      <formula1>"Produto,Serviço,Interno"</formula1>
    </dataValidation>
  </dataValidations>
  <pageMargins left="0.51181100000000002" right="0.51181100000000002" top="0.78740200000000005" bottom="0.78740200000000005" header="0.31496099999999999" footer="0.31496099999999999"/>
  <pageSetup orientation="portrait"/>
  <headerFooter>
    <oddFooter>&amp;C&amp;"Helvetica Neue,Regular"&amp;12&amp;K000000&amp;P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54"/>
  <sheetViews>
    <sheetView showGridLines="0" workbookViewId="0">
      <selection activeCell="G57" sqref="G57"/>
    </sheetView>
  </sheetViews>
  <sheetFormatPr baseColWidth="10" defaultColWidth="8.83203125" defaultRowHeight="14.5" customHeight="1"/>
  <cols>
    <col min="1" max="1" width="17.1640625" style="1" customWidth="1"/>
    <col min="2" max="2" width="12.83203125" style="1" customWidth="1"/>
    <col min="3" max="3" width="8.83203125" style="1" customWidth="1"/>
    <col min="4" max="4" width="15.1640625" style="1" customWidth="1"/>
    <col min="5" max="5" width="23" style="1" customWidth="1"/>
    <col min="6" max="6" width="21" style="1" customWidth="1"/>
    <col min="7" max="7" width="10.1640625" style="1" customWidth="1"/>
    <col min="8" max="8" width="11.5" style="1" customWidth="1"/>
    <col min="9" max="9" width="12.5" style="1" customWidth="1"/>
    <col min="10" max="12" width="10.83203125" style="1" customWidth="1"/>
    <col min="13" max="13" width="13.1640625" style="1" customWidth="1"/>
    <col min="14" max="14" width="6.5" style="1" customWidth="1"/>
    <col min="15" max="15" width="10.83203125" style="1" customWidth="1"/>
    <col min="16" max="16" width="13.1640625" style="1" customWidth="1"/>
    <col min="17" max="17" width="6.5" style="1" customWidth="1"/>
    <col min="18" max="18" width="10.83203125" style="1" customWidth="1"/>
    <col min="19" max="19" width="13.1640625" style="1" customWidth="1"/>
    <col min="20" max="20" width="6.5" style="1" customWidth="1"/>
    <col min="21" max="21" width="10.83203125" style="1" customWidth="1"/>
    <col min="22" max="22" width="13.1640625" style="1" customWidth="1"/>
    <col min="23" max="23" width="6.5" style="1" customWidth="1"/>
    <col min="24" max="24" width="10.83203125" style="1" customWidth="1"/>
    <col min="25" max="25" width="13.1640625" style="1" customWidth="1"/>
    <col min="26" max="26" width="6.5" style="1" customWidth="1"/>
    <col min="27" max="27" width="2.33203125" style="1" customWidth="1"/>
    <col min="28" max="28" width="8.83203125" style="1" customWidth="1"/>
    <col min="29" max="16384" width="8.83203125" style="1"/>
  </cols>
  <sheetData>
    <row r="1" spans="1:27" ht="75" customHeight="1">
      <c r="A1" s="274"/>
      <c r="B1" s="274"/>
      <c r="C1" s="274"/>
      <c r="D1" s="274"/>
      <c r="E1" s="274"/>
      <c r="F1" s="274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8"/>
    </row>
    <row r="2" spans="1:27" ht="25.25" customHeight="1">
      <c r="A2" s="110"/>
      <c r="B2" s="111"/>
      <c r="C2" s="259" t="s">
        <v>41</v>
      </c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W2" s="260"/>
      <c r="X2" s="260"/>
      <c r="Y2" s="260"/>
      <c r="Z2" s="261"/>
      <c r="AA2" s="110"/>
    </row>
    <row r="3" spans="1:27" ht="13.75" customHeight="1">
      <c r="A3" s="112"/>
      <c r="B3" s="113"/>
      <c r="C3" s="114" t="s">
        <v>42</v>
      </c>
      <c r="D3" s="115" t="s">
        <v>22</v>
      </c>
      <c r="E3" s="116" t="s">
        <v>23</v>
      </c>
      <c r="F3" s="116" t="s">
        <v>24</v>
      </c>
      <c r="G3" s="117" t="s">
        <v>25</v>
      </c>
      <c r="H3" s="117" t="s">
        <v>43</v>
      </c>
      <c r="I3" s="117" t="s">
        <v>44</v>
      </c>
      <c r="J3" s="117" t="s">
        <v>26</v>
      </c>
      <c r="K3" s="117" t="s">
        <v>45</v>
      </c>
      <c r="L3" s="117" t="s">
        <v>46</v>
      </c>
      <c r="M3" s="117" t="s">
        <v>47</v>
      </c>
      <c r="N3" s="117" t="s">
        <v>48</v>
      </c>
      <c r="O3" s="117" t="s">
        <v>49</v>
      </c>
      <c r="P3" s="117" t="s">
        <v>50</v>
      </c>
      <c r="Q3" s="117" t="s">
        <v>48</v>
      </c>
      <c r="R3" s="117" t="s">
        <v>51</v>
      </c>
      <c r="S3" s="117" t="s">
        <v>52</v>
      </c>
      <c r="T3" s="117" t="s">
        <v>48</v>
      </c>
      <c r="U3" s="117" t="s">
        <v>53</v>
      </c>
      <c r="V3" s="117" t="s">
        <v>54</v>
      </c>
      <c r="W3" s="117" t="s">
        <v>48</v>
      </c>
      <c r="X3" s="117" t="s">
        <v>55</v>
      </c>
      <c r="Y3" s="117" t="s">
        <v>56</v>
      </c>
      <c r="Z3" s="117" t="s">
        <v>48</v>
      </c>
      <c r="AA3" s="118"/>
    </row>
    <row r="4" spans="1:27" ht="14.5" customHeight="1">
      <c r="A4" s="119"/>
      <c r="B4" s="120"/>
      <c r="C4" s="121">
        <v>1</v>
      </c>
      <c r="D4" s="122" cm="1">
        <f t="array" ref="D4">IF(VLOOKUP($C4,'Planejamento de custo '!$C$6:$I$56,3)=0,"-",VLOOKUP($C4,'Planejamento de custo '!$C$6:$I$56,3))</f>
        <v>45853</v>
      </c>
      <c r="E4" s="123" t="str" cm="1">
        <f t="array" ref="E4">IF(VLOOKUP($C4,'Planejamento de custo '!$C$6:$I$56,4)=0,"-",VLOOKUP($C4,'Planejamento de custo '!$C$6:$I$56,4))</f>
        <v xml:space="preserve">Dias e Dias Parados &amp; Cia </v>
      </c>
      <c r="F4" s="123" t="str" cm="1">
        <f t="array" ref="F4">IF(VLOOKUP($C4,'Planejamento de custo '!$C$6:$I$56,5)=0,"-",VLOOKUP($C4,'Planejamento de custo '!$C$6:$I$56,5))</f>
        <v>torneira de bebedouro</v>
      </c>
      <c r="G4" s="124" cm="1">
        <f t="array" ref="G4">IF(VLOOKUP($C4,'Planejamento de custo '!$C$6:$I$56,6)=0,"-",VLOOKUP($C4,'Planejamento de custo '!$C$6:$I$56,6))</f>
        <v>3296</v>
      </c>
      <c r="H4" s="125" cm="1">
        <f t="array" ref="H4">IF(VLOOKUP($C4,'Planejamento de custo '!$C$6:$Q$56,14)=0,"-",VLOOKUP($C4,'Planejamento de custo '!$C$6:$Q$56,14))</f>
        <v>3000</v>
      </c>
      <c r="I4" s="126" cm="1">
        <f t="array" ref="I4">IFERROR(H4/SUM($H$4:$H$53),"-")</f>
        <v>0.13043478260869565</v>
      </c>
      <c r="J4" s="127" cm="1">
        <f t="array" ref="J4">IF(VLOOKUP($C4,'Planejamento de custo '!$C$6:$I$56,7)=0,"-",VLOOKUP($C4,'Planejamento de custo '!$C$6:$I$56,7))</f>
        <v>2</v>
      </c>
      <c r="K4" s="128" t="s">
        <v>57</v>
      </c>
      <c r="L4" s="129">
        <v>45860</v>
      </c>
      <c r="M4" s="130" cm="1">
        <f t="array" ref="M4">IF(L4,$H4/$J4,"-")</f>
        <v>1500</v>
      </c>
      <c r="N4" s="131" t="s">
        <v>58</v>
      </c>
      <c r="O4" s="132">
        <v>45867</v>
      </c>
      <c r="P4" s="130" cm="1">
        <f t="array" ref="P4">IF(O4,$H4/$J4,"-")</f>
        <v>1500</v>
      </c>
      <c r="Q4" s="131" t="s">
        <v>58</v>
      </c>
      <c r="R4" s="132"/>
      <c r="S4" s="133" t="str" cm="1">
        <f t="array" ref="S4">IF(R4,$H4/$J4,"-")</f>
        <v>-</v>
      </c>
      <c r="T4" s="131" t="s">
        <v>58</v>
      </c>
      <c r="U4" s="132"/>
      <c r="V4" s="133" t="str" cm="1">
        <f t="array" ref="V4">IF(U4,$H4/$J4,"-")</f>
        <v>-</v>
      </c>
      <c r="W4" s="131" t="s">
        <v>58</v>
      </c>
      <c r="X4" s="132"/>
      <c r="Y4" s="133" t="str" cm="1">
        <f t="array" ref="Y4">IF(X4,$H4/$J4,"-")</f>
        <v>-</v>
      </c>
      <c r="Z4" s="131" t="s">
        <v>58</v>
      </c>
      <c r="AA4" s="134"/>
    </row>
    <row r="5" spans="1:27" ht="14.5" customHeight="1">
      <c r="A5" s="119"/>
      <c r="B5" s="120"/>
      <c r="C5" s="135">
        <v>2</v>
      </c>
      <c r="D5" s="136" t="str" cm="1">
        <f t="array" ref="D5">IF(VLOOKUP($C5,'Planejamento de custo '!$C$6:$I$56,3)=0,"-",VLOOKUP($C5,'Planejamento de custo '!$C$6:$I$56,3))</f>
        <v>12/082025</v>
      </c>
      <c r="E5" s="136" t="str" cm="1">
        <f t="array" ref="E5">IF(VLOOKUP($C5,'Planejamento de custo '!$C$6:$I$56,4)=0,"-",VLOOKUP($C5,'Planejamento de custo '!$C$6:$I$56,4))</f>
        <v>Aliexpress</v>
      </c>
      <c r="F5" s="136" t="str" cm="1">
        <f t="array" ref="F5">IF(VLOOKUP($C5,'Planejamento de custo '!$C$6:$I$56,5)=0,"-",VLOOKUP($C5,'Planejamento de custo '!$C$6:$I$56,5))</f>
        <v xml:space="preserve">caixinha de som </v>
      </c>
      <c r="G5" s="137" cm="1">
        <f t="array" ref="G5">IF(VLOOKUP($C5,'Planejamento de custo '!$C$6:$I$56,6)=0,"-",VLOOKUP($C5,'Planejamento de custo '!$C$6:$I$56,6))</f>
        <v>5280</v>
      </c>
      <c r="H5" s="138" cm="1">
        <f t="array" ref="H5">IF(VLOOKUP($C5,'Planejamento de custo '!$C$6:$Q$56,14)=0,"-",VLOOKUP($C5,'Planejamento de custo '!$C$6:$Q$56,14))</f>
        <v>20000</v>
      </c>
      <c r="I5" s="139" cm="1">
        <f t="array" ref="I5">IFERROR(H5/SUM($H$4:$H$53),"-")</f>
        <v>0.86956521739130432</v>
      </c>
      <c r="J5" s="140" cm="1">
        <f t="array" ref="J5">IF(VLOOKUP($C5,'Planejamento de custo '!$C$6:$I$56,7)=0,"-",VLOOKUP($C5,'Planejamento de custo '!$C$6:$I$56,7))</f>
        <v>3</v>
      </c>
      <c r="K5" s="141" t="s">
        <v>57</v>
      </c>
      <c r="L5" s="142">
        <v>45881</v>
      </c>
      <c r="M5" s="143" cm="1">
        <f t="array" ref="M5">IF(L5,$H5/$J5,"-")</f>
        <v>6666.666666666667</v>
      </c>
      <c r="N5" s="144" t="s">
        <v>58</v>
      </c>
      <c r="O5" s="145">
        <v>45896</v>
      </c>
      <c r="P5" s="143" cm="1">
        <f t="array" ref="P5">IF(O5,$H5/$J5,"-")</f>
        <v>6666.666666666667</v>
      </c>
      <c r="Q5" s="144" t="s">
        <v>59</v>
      </c>
      <c r="R5" s="145">
        <v>45880</v>
      </c>
      <c r="S5" s="143" cm="1">
        <f t="array" ref="S5">IF(R5,$H5/$J5,"-")</f>
        <v>6666.666666666667</v>
      </c>
      <c r="T5" s="144" t="s">
        <v>59</v>
      </c>
      <c r="U5" s="145"/>
      <c r="V5" s="146" t="str" cm="1">
        <f t="array" ref="V5">IF(U5,$H5/$J5,"-")</f>
        <v>-</v>
      </c>
      <c r="W5" s="144" t="s">
        <v>58</v>
      </c>
      <c r="X5" s="145"/>
      <c r="Y5" s="146" t="str" cm="1">
        <f t="array" ref="Y5">IF(X5,$H5/$J5,"-")</f>
        <v>-</v>
      </c>
      <c r="Z5" s="144" t="s">
        <v>58</v>
      </c>
      <c r="AA5" s="134"/>
    </row>
    <row r="6" spans="1:27" ht="14.5" customHeight="1">
      <c r="A6" s="119"/>
      <c r="B6" s="120"/>
      <c r="C6" s="135">
        <v>3</v>
      </c>
      <c r="D6" s="136" t="str" cm="1">
        <f t="array" ref="D6">IF(VLOOKUP($C6,'Planejamento de custo '!$C$6:$I$56,3)=0,"-",VLOOKUP($C6,'Planejamento de custo '!$C$6:$I$56,3))</f>
        <v>-</v>
      </c>
      <c r="E6" s="136" t="str" cm="1">
        <f t="array" ref="E6">IF(VLOOKUP($C6,'Planejamento de custo '!$C$6:$I$56,4)=0,"-",VLOOKUP($C6,'Planejamento de custo '!$C$6:$I$56,4))</f>
        <v>-</v>
      </c>
      <c r="F6" s="136" t="str" cm="1">
        <f t="array" ref="F6">IF(VLOOKUP($C6,'Planejamento de custo '!$C$6:$I$56,5)=0,"-",VLOOKUP($C6,'Planejamento de custo '!$C$6:$I$56,5))</f>
        <v>-</v>
      </c>
      <c r="G6" s="136" t="str" cm="1">
        <f t="array" ref="G6">IF(VLOOKUP($C6,'Planejamento de custo '!$C$6:$I$56,6)=0,"-",VLOOKUP($C6,'Planejamento de custo '!$C$6:$I$56,6))</f>
        <v>-</v>
      </c>
      <c r="H6" s="147" t="str" cm="1">
        <f t="array" ref="H6">IF(VLOOKUP($C6,'Planejamento de custo '!$C$6:$Q$56,14)=0,"-",VLOOKUP($C6,'Planejamento de custo '!$C$6:$Q$56,14))</f>
        <v>-</v>
      </c>
      <c r="I6" s="146" t="str" cm="1">
        <f t="array" ref="I6">IFERROR(H6/SUM($H$4:$H$53),"-")</f>
        <v>-</v>
      </c>
      <c r="J6" s="146" t="str" cm="1">
        <f t="array" ref="J6">IF(VLOOKUP($C6,'Planejamento de custo '!$C$6:$I$56,7)=0,"-",VLOOKUP($C6,'Planejamento de custo '!$C$6:$I$56,7))</f>
        <v>-</v>
      </c>
      <c r="K6" s="141" t="s">
        <v>57</v>
      </c>
      <c r="L6" s="142"/>
      <c r="M6" s="146" t="str" cm="1">
        <f t="array" ref="M6">IF(L6,$H6/$J6,"-")</f>
        <v>-</v>
      </c>
      <c r="N6" s="144" t="s">
        <v>58</v>
      </c>
      <c r="O6" s="145"/>
      <c r="P6" s="146" t="str" cm="1">
        <f t="array" ref="P6">IF(O6,$H6/$J6,"-")</f>
        <v>-</v>
      </c>
      <c r="Q6" s="144" t="s">
        <v>58</v>
      </c>
      <c r="R6" s="145"/>
      <c r="S6" s="146" t="str" cm="1">
        <f t="array" ref="S6">IF(R6,$H6/$J6,"-")</f>
        <v>-</v>
      </c>
      <c r="T6" s="144" t="s">
        <v>58</v>
      </c>
      <c r="U6" s="145"/>
      <c r="V6" s="146" t="str" cm="1">
        <f t="array" ref="V6">IF(U6,$H6/$J6,"-")</f>
        <v>-</v>
      </c>
      <c r="W6" s="144" t="s">
        <v>58</v>
      </c>
      <c r="X6" s="145"/>
      <c r="Y6" s="146" t="str" cm="1">
        <f t="array" ref="Y6">IF(X6,$H6/$J6,"-")</f>
        <v>-</v>
      </c>
      <c r="Z6" s="144" t="s">
        <v>58</v>
      </c>
      <c r="AA6" s="134"/>
    </row>
    <row r="7" spans="1:27" ht="14.5" customHeight="1">
      <c r="A7" s="119"/>
      <c r="B7" s="120"/>
      <c r="C7" s="135">
        <v>4</v>
      </c>
      <c r="D7" s="136" t="str" cm="1">
        <f t="array" ref="D7">IF(VLOOKUP($C7,'Planejamento de custo '!$C$6:$I$56,3)=0,"-",VLOOKUP($C7,'Planejamento de custo '!$C$6:$I$56,3))</f>
        <v>-</v>
      </c>
      <c r="E7" s="136" t="str" cm="1">
        <f t="array" ref="E7">IF(VLOOKUP($C7,'Planejamento de custo '!$C$6:$I$56,4)=0,"-",VLOOKUP($C7,'Planejamento de custo '!$C$6:$I$56,4))</f>
        <v>-</v>
      </c>
      <c r="F7" s="136" t="str" cm="1">
        <f t="array" ref="F7">IF(VLOOKUP($C7,'Planejamento de custo '!$C$6:$I$56,5)=0,"-",VLOOKUP($C7,'Planejamento de custo '!$C$6:$I$56,5))</f>
        <v>-</v>
      </c>
      <c r="G7" s="136" t="str" cm="1">
        <f t="array" ref="G7">IF(VLOOKUP($C7,'Planejamento de custo '!$C$6:$I$56,6)=0,"-",VLOOKUP($C7,'Planejamento de custo '!$C$6:$I$56,6))</f>
        <v>-</v>
      </c>
      <c r="H7" s="147" t="str" cm="1">
        <f t="array" ref="H7">IF(VLOOKUP($C7,'Planejamento de custo '!$C$6:$Q$56,14)=0,"-",VLOOKUP($C7,'Planejamento de custo '!$C$6:$Q$56,14))</f>
        <v>-</v>
      </c>
      <c r="I7" s="146" t="str" cm="1">
        <f t="array" ref="I7">IFERROR(H7/SUM($H$4:$H$53),"-")</f>
        <v>-</v>
      </c>
      <c r="J7" s="146" t="str" cm="1">
        <f t="array" ref="J7">IF(VLOOKUP($C7,'Planejamento de custo '!$C$6:$I$56,7)=0,"-",VLOOKUP($C7,'Planejamento de custo '!$C$6:$I$56,7))</f>
        <v>-</v>
      </c>
      <c r="K7" s="141" t="s">
        <v>57</v>
      </c>
      <c r="L7" s="142"/>
      <c r="M7" s="146" t="str" cm="1">
        <f t="array" ref="M7">IF(L7,$H7/$J7,"-")</f>
        <v>-</v>
      </c>
      <c r="N7" s="144" t="s">
        <v>58</v>
      </c>
      <c r="O7" s="145"/>
      <c r="P7" s="146" t="str" cm="1">
        <f t="array" ref="P7">IF(O7,$H7/$J7,"-")</f>
        <v>-</v>
      </c>
      <c r="Q7" s="144" t="s">
        <v>58</v>
      </c>
      <c r="R7" s="145"/>
      <c r="S7" s="146" t="str" cm="1">
        <f t="array" ref="S7">IF(R7,$H7/$J7,"-")</f>
        <v>-</v>
      </c>
      <c r="T7" s="144" t="s">
        <v>58</v>
      </c>
      <c r="U7" s="145"/>
      <c r="V7" s="146" t="str" cm="1">
        <f t="array" ref="V7">IF(U7,$H7/$J7,"-")</f>
        <v>-</v>
      </c>
      <c r="W7" s="144" t="s">
        <v>58</v>
      </c>
      <c r="X7" s="145"/>
      <c r="Y7" s="146" t="str" cm="1">
        <f t="array" ref="Y7">IF(X7,$H7/$J7,"-")</f>
        <v>-</v>
      </c>
      <c r="Z7" s="144" t="s">
        <v>58</v>
      </c>
      <c r="AA7" s="134"/>
    </row>
    <row r="8" spans="1:27" ht="14.5" customHeight="1">
      <c r="A8" s="119"/>
      <c r="B8" s="120"/>
      <c r="C8" s="135">
        <v>5</v>
      </c>
      <c r="D8" s="136" t="str" cm="1">
        <f t="array" ref="D8">IF(VLOOKUP($C8,'Planejamento de custo '!$C$6:$I$56,3)=0,"-",VLOOKUP($C8,'Planejamento de custo '!$C$6:$I$56,3))</f>
        <v>-</v>
      </c>
      <c r="E8" s="136" t="str" cm="1">
        <f t="array" ref="E8">IF(VLOOKUP($C8,'Planejamento de custo '!$C$6:$I$56,4)=0,"-",VLOOKUP($C8,'Planejamento de custo '!$C$6:$I$56,4))</f>
        <v>-</v>
      </c>
      <c r="F8" s="136" t="str" cm="1">
        <f t="array" ref="F8">IF(VLOOKUP($C8,'Planejamento de custo '!$C$6:$I$56,5)=0,"-",VLOOKUP($C8,'Planejamento de custo '!$C$6:$I$56,5))</f>
        <v>-</v>
      </c>
      <c r="G8" s="136" t="str" cm="1">
        <f t="array" ref="G8">IF(VLOOKUP($C8,'Planejamento de custo '!$C$6:$I$56,6)=0,"-",VLOOKUP($C8,'Planejamento de custo '!$C$6:$I$56,6))</f>
        <v>-</v>
      </c>
      <c r="H8" s="147" t="str" cm="1">
        <f t="array" ref="H8">IF(VLOOKUP($C8,'Planejamento de custo '!$C$6:$Q$56,14)=0,"-",VLOOKUP($C8,'Planejamento de custo '!$C$6:$Q$56,14))</f>
        <v>-</v>
      </c>
      <c r="I8" s="146" t="str" cm="1">
        <f t="array" ref="I8">IFERROR(H8/SUM($H$4:$H$53),"-")</f>
        <v>-</v>
      </c>
      <c r="J8" s="146" t="str" cm="1">
        <f t="array" ref="J8">IF(VLOOKUP($C8,'Planejamento de custo '!$C$6:$I$56,7)=0,"-",VLOOKUP($C8,'Planejamento de custo '!$C$6:$I$56,7))</f>
        <v>-</v>
      </c>
      <c r="K8" s="141" t="s">
        <v>57</v>
      </c>
      <c r="L8" s="142"/>
      <c r="M8" s="146" t="str" cm="1">
        <f t="array" ref="M8">IF(L8,$H8/$J8,"-")</f>
        <v>-</v>
      </c>
      <c r="N8" s="144" t="s">
        <v>58</v>
      </c>
      <c r="O8" s="145"/>
      <c r="P8" s="146" t="str" cm="1">
        <f t="array" ref="P8">IF(O8,$H8/$J8,"-")</f>
        <v>-</v>
      </c>
      <c r="Q8" s="144" t="s">
        <v>58</v>
      </c>
      <c r="R8" s="145"/>
      <c r="S8" s="146" t="str" cm="1">
        <f t="array" ref="S8">IF(R8,$H8/$J8,"-")</f>
        <v>-</v>
      </c>
      <c r="T8" s="144" t="s">
        <v>58</v>
      </c>
      <c r="U8" s="145"/>
      <c r="V8" s="146" t="str" cm="1">
        <f t="array" ref="V8">IF(U8,$H8/$J8,"-")</f>
        <v>-</v>
      </c>
      <c r="W8" s="144" t="s">
        <v>58</v>
      </c>
      <c r="X8" s="145"/>
      <c r="Y8" s="146" t="str" cm="1">
        <f t="array" ref="Y8">IF(X8,$H8/$J8,"-")</f>
        <v>-</v>
      </c>
      <c r="Z8" s="144" t="s">
        <v>58</v>
      </c>
      <c r="AA8" s="134"/>
    </row>
    <row r="9" spans="1:27" ht="14.5" customHeight="1">
      <c r="A9" s="119"/>
      <c r="B9" s="120"/>
      <c r="C9" s="135">
        <v>6</v>
      </c>
      <c r="D9" s="136" t="str" cm="1">
        <f t="array" ref="D9">IF(VLOOKUP($C9,'Planejamento de custo '!$C$6:$I$56,3)=0,"-",VLOOKUP($C9,'Planejamento de custo '!$C$6:$I$56,3))</f>
        <v>-</v>
      </c>
      <c r="E9" s="136" t="str" cm="1">
        <f t="array" ref="E9">IF(VLOOKUP($C9,'Planejamento de custo '!$C$6:$I$56,4)=0,"-",VLOOKUP($C9,'Planejamento de custo '!$C$6:$I$56,4))</f>
        <v>-</v>
      </c>
      <c r="F9" s="136" t="str" cm="1">
        <f t="array" ref="F9">IF(VLOOKUP($C9,'Planejamento de custo '!$C$6:$I$56,5)=0,"-",VLOOKUP($C9,'Planejamento de custo '!$C$6:$I$56,5))</f>
        <v>-</v>
      </c>
      <c r="G9" s="136" t="str" cm="1">
        <f t="array" ref="G9">IF(VLOOKUP($C9,'Planejamento de custo '!$C$6:$I$56,6)=0,"-",VLOOKUP($C9,'Planejamento de custo '!$C$6:$I$56,6))</f>
        <v>-</v>
      </c>
      <c r="H9" s="147" t="str" cm="1">
        <f t="array" ref="H9">IF(VLOOKUP($C9,'Planejamento de custo '!$C$6:$Q$56,14)=0,"-",VLOOKUP($C9,'Planejamento de custo '!$C$6:$Q$56,14))</f>
        <v>-</v>
      </c>
      <c r="I9" s="146" t="str" cm="1">
        <f t="array" ref="I9">IFERROR(H9/SUM($H$4:$H$53),"-")</f>
        <v>-</v>
      </c>
      <c r="J9" s="146" t="str" cm="1">
        <f t="array" ref="J9">IF(VLOOKUP($C9,'Planejamento de custo '!$C$6:$I$56,7)=0,"-",VLOOKUP($C9,'Planejamento de custo '!$C$6:$I$56,7))</f>
        <v>-</v>
      </c>
      <c r="K9" s="141" t="s">
        <v>57</v>
      </c>
      <c r="L9" s="142"/>
      <c r="M9" s="146" t="str" cm="1">
        <f t="array" ref="M9">IF(L9,$H9/$J9,"-")</f>
        <v>-</v>
      </c>
      <c r="N9" s="144" t="s">
        <v>58</v>
      </c>
      <c r="O9" s="145"/>
      <c r="P9" s="146" t="str" cm="1">
        <f t="array" ref="P9">IF(O9,$H9/$J9,"-")</f>
        <v>-</v>
      </c>
      <c r="Q9" s="144" t="s">
        <v>58</v>
      </c>
      <c r="R9" s="145"/>
      <c r="S9" s="146" t="str" cm="1">
        <f t="array" ref="S9">IF(R9,$H9/$J9,"-")</f>
        <v>-</v>
      </c>
      <c r="T9" s="144" t="s">
        <v>58</v>
      </c>
      <c r="U9" s="145"/>
      <c r="V9" s="146" t="str" cm="1">
        <f t="array" ref="V9">IF(U9,$H9/$J9,"-")</f>
        <v>-</v>
      </c>
      <c r="W9" s="144" t="s">
        <v>58</v>
      </c>
      <c r="X9" s="145"/>
      <c r="Y9" s="146" t="str" cm="1">
        <f t="array" ref="Y9">IF(X9,$H9/$J9,"-")</f>
        <v>-</v>
      </c>
      <c r="Z9" s="144" t="s">
        <v>58</v>
      </c>
      <c r="AA9" s="134"/>
    </row>
    <row r="10" spans="1:27" ht="14.5" customHeight="1">
      <c r="A10" s="119"/>
      <c r="B10" s="120"/>
      <c r="C10" s="135">
        <v>7</v>
      </c>
      <c r="D10" s="136" t="str" cm="1">
        <f t="array" ref="D10">IF(VLOOKUP($C10,'Planejamento de custo '!$C$6:$I$56,3)=0,"-",VLOOKUP($C10,'Planejamento de custo '!$C$6:$I$56,3))</f>
        <v>-</v>
      </c>
      <c r="E10" s="136" t="str" cm="1">
        <f t="array" ref="E10">IF(VLOOKUP($C10,'Planejamento de custo '!$C$6:$I$56,4)=0,"-",VLOOKUP($C10,'Planejamento de custo '!$C$6:$I$56,4))</f>
        <v>-</v>
      </c>
      <c r="F10" s="136" t="str" cm="1">
        <f t="array" ref="F10">IF(VLOOKUP($C10,'Planejamento de custo '!$C$6:$I$56,5)=0,"-",VLOOKUP($C10,'Planejamento de custo '!$C$6:$I$56,5))</f>
        <v>-</v>
      </c>
      <c r="G10" s="136" t="str" cm="1">
        <f t="array" ref="G10">IF(VLOOKUP($C10,'Planejamento de custo '!$C$6:$I$56,6)=0,"-",VLOOKUP($C10,'Planejamento de custo '!$C$6:$I$56,6))</f>
        <v>-</v>
      </c>
      <c r="H10" s="147" t="str" cm="1">
        <f t="array" ref="H10">IF(VLOOKUP($C10,'Planejamento de custo '!$C$6:$Q$56,14)=0,"-",VLOOKUP($C10,'Planejamento de custo '!$C$6:$Q$56,14))</f>
        <v>-</v>
      </c>
      <c r="I10" s="146" t="str" cm="1">
        <f t="array" ref="I10">IFERROR(H10/SUM($H$4:$H$53),"-")</f>
        <v>-</v>
      </c>
      <c r="J10" s="146" t="str" cm="1">
        <f t="array" ref="J10">IF(VLOOKUP($C10,'Planejamento de custo '!$C$6:$I$56,7)=0,"-",VLOOKUP($C10,'Planejamento de custo '!$C$6:$I$56,7))</f>
        <v>-</v>
      </c>
      <c r="K10" s="141" t="s">
        <v>57</v>
      </c>
      <c r="L10" s="142"/>
      <c r="M10" s="146" t="str" cm="1">
        <f t="array" ref="M10">IF(L10,$H10/$J10,"-")</f>
        <v>-</v>
      </c>
      <c r="N10" s="144" t="s">
        <v>58</v>
      </c>
      <c r="O10" s="145"/>
      <c r="P10" s="146" t="str" cm="1">
        <f t="array" ref="P10">IF(O10,$H10/$J10,"-")</f>
        <v>-</v>
      </c>
      <c r="Q10" s="144" t="s">
        <v>58</v>
      </c>
      <c r="R10" s="145"/>
      <c r="S10" s="146" t="str" cm="1">
        <f t="array" ref="S10">IF(R10,$H10/$J10,"-")</f>
        <v>-</v>
      </c>
      <c r="T10" s="144" t="s">
        <v>58</v>
      </c>
      <c r="U10" s="145"/>
      <c r="V10" s="146" t="str" cm="1">
        <f t="array" ref="V10">IF(U10,$H10/$J10,"-")</f>
        <v>-</v>
      </c>
      <c r="W10" s="144" t="s">
        <v>58</v>
      </c>
      <c r="X10" s="145"/>
      <c r="Y10" s="146" t="str" cm="1">
        <f t="array" ref="Y10">IF(X10,$H10/$J10,"-")</f>
        <v>-</v>
      </c>
      <c r="Z10" s="144" t="s">
        <v>58</v>
      </c>
      <c r="AA10" s="134"/>
    </row>
    <row r="11" spans="1:27" ht="14.5" customHeight="1">
      <c r="A11" s="119"/>
      <c r="B11" s="120"/>
      <c r="C11" s="135">
        <v>8</v>
      </c>
      <c r="D11" s="136" t="str" cm="1">
        <f t="array" ref="D11">IF(VLOOKUP($C11,'Planejamento de custo '!$C$6:$I$56,3)=0,"-",VLOOKUP($C11,'Planejamento de custo '!$C$6:$I$56,3))</f>
        <v>-</v>
      </c>
      <c r="E11" s="136" t="str" cm="1">
        <f t="array" ref="E11">IF(VLOOKUP($C11,'Planejamento de custo '!$C$6:$I$56,4)=0,"-",VLOOKUP($C11,'Planejamento de custo '!$C$6:$I$56,4))</f>
        <v>-</v>
      </c>
      <c r="F11" s="136" t="str" cm="1">
        <f t="array" ref="F11">IF(VLOOKUP($C11,'Planejamento de custo '!$C$6:$I$56,5)=0,"-",VLOOKUP($C11,'Planejamento de custo '!$C$6:$I$56,5))</f>
        <v>-</v>
      </c>
      <c r="G11" s="136" t="str" cm="1">
        <f t="array" ref="G11">IF(VLOOKUP($C11,'Planejamento de custo '!$C$6:$I$56,6)=0,"-",VLOOKUP($C11,'Planejamento de custo '!$C$6:$I$56,6))</f>
        <v>-</v>
      </c>
      <c r="H11" s="147" t="str" cm="1">
        <f t="array" ref="H11">IF(VLOOKUP($C11,'Planejamento de custo '!$C$6:$Q$56,14)=0,"-",VLOOKUP($C11,'Planejamento de custo '!$C$6:$Q$56,14))</f>
        <v>-</v>
      </c>
      <c r="I11" s="146" t="str" cm="1">
        <f t="array" ref="I11">IFERROR(H11/SUM($H$4:$H$53),"-")</f>
        <v>-</v>
      </c>
      <c r="J11" s="146" t="str" cm="1">
        <f t="array" ref="J11">IF(VLOOKUP($C11,'Planejamento de custo '!$C$6:$I$56,7)=0,"-",VLOOKUP($C11,'Planejamento de custo '!$C$6:$I$56,7))</f>
        <v>-</v>
      </c>
      <c r="K11" s="141" t="s">
        <v>57</v>
      </c>
      <c r="L11" s="142"/>
      <c r="M11" s="146" t="str" cm="1">
        <f t="array" ref="M11">IF(L11,$H11/$J11,"-")</f>
        <v>-</v>
      </c>
      <c r="N11" s="144" t="s">
        <v>58</v>
      </c>
      <c r="O11" s="145"/>
      <c r="P11" s="146" t="str" cm="1">
        <f t="array" ref="P11">IF(O11,$H11/$J11,"-")</f>
        <v>-</v>
      </c>
      <c r="Q11" s="144" t="s">
        <v>58</v>
      </c>
      <c r="R11" s="145"/>
      <c r="S11" s="146" t="str" cm="1">
        <f t="array" ref="S11">IF(R11,$H11/$J11,"-")</f>
        <v>-</v>
      </c>
      <c r="T11" s="144" t="s">
        <v>58</v>
      </c>
      <c r="U11" s="145"/>
      <c r="V11" s="146" t="str" cm="1">
        <f t="array" ref="V11">IF(U11,$H11/$J11,"-")</f>
        <v>-</v>
      </c>
      <c r="W11" s="144" t="s">
        <v>58</v>
      </c>
      <c r="X11" s="145"/>
      <c r="Y11" s="146" t="str" cm="1">
        <f t="array" ref="Y11">IF(X11,$H11/$J11,"-")</f>
        <v>-</v>
      </c>
      <c r="Z11" s="144" t="s">
        <v>58</v>
      </c>
      <c r="AA11" s="134"/>
    </row>
    <row r="12" spans="1:27" ht="14.5" customHeight="1">
      <c r="A12" s="119"/>
      <c r="B12" s="120"/>
      <c r="C12" s="135">
        <v>9</v>
      </c>
      <c r="D12" s="136" t="str" cm="1">
        <f t="array" ref="D12">IF(VLOOKUP($C12,'Planejamento de custo '!$C$6:$I$56,3)=0,"-",VLOOKUP($C12,'Planejamento de custo '!$C$6:$I$56,3))</f>
        <v>-</v>
      </c>
      <c r="E12" s="136" t="str" cm="1">
        <f t="array" ref="E12">IF(VLOOKUP($C12,'Planejamento de custo '!$C$6:$I$56,4)=0,"-",VLOOKUP($C12,'Planejamento de custo '!$C$6:$I$56,4))</f>
        <v>-</v>
      </c>
      <c r="F12" s="136" t="str" cm="1">
        <f t="array" ref="F12">IF(VLOOKUP($C12,'Planejamento de custo '!$C$6:$I$56,5)=0,"-",VLOOKUP($C12,'Planejamento de custo '!$C$6:$I$56,5))</f>
        <v>-</v>
      </c>
      <c r="G12" s="136" t="str" cm="1">
        <f t="array" ref="G12">IF(VLOOKUP($C12,'Planejamento de custo '!$C$6:$I$56,6)=0,"-",VLOOKUP($C12,'Planejamento de custo '!$C$6:$I$56,6))</f>
        <v>-</v>
      </c>
      <c r="H12" s="147" t="str" cm="1">
        <f t="array" ref="H12">IF(VLOOKUP($C12,'Planejamento de custo '!$C$6:$Q$56,14)=0,"-",VLOOKUP($C12,'Planejamento de custo '!$C$6:$Q$56,14))</f>
        <v>-</v>
      </c>
      <c r="I12" s="146" t="str" cm="1">
        <f t="array" ref="I12">IFERROR(H12/SUM($H$4:$H$53),"-")</f>
        <v>-</v>
      </c>
      <c r="J12" s="146" t="str" cm="1">
        <f t="array" ref="J12">IF(VLOOKUP($C12,'Planejamento de custo '!$C$6:$I$56,7)=0,"-",VLOOKUP($C12,'Planejamento de custo '!$C$6:$I$56,7))</f>
        <v>-</v>
      </c>
      <c r="K12" s="141" t="s">
        <v>57</v>
      </c>
      <c r="L12" s="142"/>
      <c r="M12" s="146" t="str" cm="1">
        <f t="array" ref="M12">IF(L12,$H12/$J12,"-")</f>
        <v>-</v>
      </c>
      <c r="N12" s="144" t="s">
        <v>58</v>
      </c>
      <c r="O12" s="145"/>
      <c r="P12" s="146" t="str" cm="1">
        <f t="array" ref="P12">IF(O12,$H12/$J12,"-")</f>
        <v>-</v>
      </c>
      <c r="Q12" s="144" t="s">
        <v>58</v>
      </c>
      <c r="R12" s="145"/>
      <c r="S12" s="146" t="str" cm="1">
        <f t="array" ref="S12">IF(R12,$H12/$J12,"-")</f>
        <v>-</v>
      </c>
      <c r="T12" s="144" t="s">
        <v>58</v>
      </c>
      <c r="U12" s="145"/>
      <c r="V12" s="146" t="str" cm="1">
        <f t="array" ref="V12">IF(U12,$H12/$J12,"-")</f>
        <v>-</v>
      </c>
      <c r="W12" s="144" t="s">
        <v>58</v>
      </c>
      <c r="X12" s="145"/>
      <c r="Y12" s="146" t="str" cm="1">
        <f t="array" ref="Y12">IF(X12,$H12/$J12,"-")</f>
        <v>-</v>
      </c>
      <c r="Z12" s="144" t="s">
        <v>58</v>
      </c>
      <c r="AA12" s="134"/>
    </row>
    <row r="13" spans="1:27" ht="14.5" customHeight="1">
      <c r="A13" s="119"/>
      <c r="B13" s="120"/>
      <c r="C13" s="135">
        <v>10</v>
      </c>
      <c r="D13" s="136" t="str" cm="1">
        <f t="array" ref="D13">IF(VLOOKUP($C13,'Planejamento de custo '!$C$6:$I$56,3)=0,"-",VLOOKUP($C13,'Planejamento de custo '!$C$6:$I$56,3))</f>
        <v>-</v>
      </c>
      <c r="E13" s="136" t="str" cm="1">
        <f t="array" ref="E13">IF(VLOOKUP($C13,'Planejamento de custo '!$C$6:$I$56,4)=0,"-",VLOOKUP($C13,'Planejamento de custo '!$C$6:$I$56,4))</f>
        <v>-</v>
      </c>
      <c r="F13" s="136" t="str" cm="1">
        <f t="array" ref="F13">IF(VLOOKUP($C13,'Planejamento de custo '!$C$6:$I$56,5)=0,"-",VLOOKUP($C13,'Planejamento de custo '!$C$6:$I$56,5))</f>
        <v>-</v>
      </c>
      <c r="G13" s="136" t="str" cm="1">
        <f t="array" ref="G13">IF(VLOOKUP($C13,'Planejamento de custo '!$C$6:$I$56,6)=0,"-",VLOOKUP($C13,'Planejamento de custo '!$C$6:$I$56,6))</f>
        <v>-</v>
      </c>
      <c r="H13" s="147" t="str" cm="1">
        <f t="array" ref="H13">IF(VLOOKUP($C13,'Planejamento de custo '!$C$6:$Q$56,14)=0,"-",VLOOKUP($C13,'Planejamento de custo '!$C$6:$Q$56,14))</f>
        <v>-</v>
      </c>
      <c r="I13" s="146" t="str" cm="1">
        <f t="array" ref="I13">IFERROR(H13/SUM($H$4:$H$53),"-")</f>
        <v>-</v>
      </c>
      <c r="J13" s="146" t="str" cm="1">
        <f t="array" ref="J13">IF(VLOOKUP($C13,'Planejamento de custo '!$C$6:$I$56,7)=0,"-",VLOOKUP($C13,'Planejamento de custo '!$C$6:$I$56,7))</f>
        <v>-</v>
      </c>
      <c r="K13" s="141" t="s">
        <v>57</v>
      </c>
      <c r="L13" s="142"/>
      <c r="M13" s="146" t="str" cm="1">
        <f t="array" ref="M13">IF(L13,$H13/$J13,"-")</f>
        <v>-</v>
      </c>
      <c r="N13" s="144" t="s">
        <v>58</v>
      </c>
      <c r="O13" s="145"/>
      <c r="P13" s="146" t="str" cm="1">
        <f t="array" ref="P13">IF(O13,$H13/$J13,"-")</f>
        <v>-</v>
      </c>
      <c r="Q13" s="144" t="s">
        <v>58</v>
      </c>
      <c r="R13" s="145"/>
      <c r="S13" s="146" t="str" cm="1">
        <f t="array" ref="S13">IF(R13,$H13/$J13,"-")</f>
        <v>-</v>
      </c>
      <c r="T13" s="144" t="s">
        <v>58</v>
      </c>
      <c r="U13" s="145"/>
      <c r="V13" s="146" t="str" cm="1">
        <f t="array" ref="V13">IF(U13,$H13/$J13,"-")</f>
        <v>-</v>
      </c>
      <c r="W13" s="144" t="s">
        <v>58</v>
      </c>
      <c r="X13" s="145"/>
      <c r="Y13" s="146" t="str" cm="1">
        <f t="array" ref="Y13">IF(X13,$H13/$J13,"-")</f>
        <v>-</v>
      </c>
      <c r="Z13" s="144" t="s">
        <v>58</v>
      </c>
      <c r="AA13" s="134"/>
    </row>
    <row r="14" spans="1:27" ht="14.5" customHeight="1">
      <c r="A14" s="119"/>
      <c r="B14" s="120"/>
      <c r="C14" s="135">
        <v>11</v>
      </c>
      <c r="D14" s="136" t="str" cm="1">
        <f t="array" ref="D14">IF(VLOOKUP($C14,'Planejamento de custo '!$C$6:$I$56,3)=0,"-",VLOOKUP($C14,'Planejamento de custo '!$C$6:$I$56,3))</f>
        <v>-</v>
      </c>
      <c r="E14" s="136" t="str" cm="1">
        <f t="array" ref="E14">IF(VLOOKUP($C14,'Planejamento de custo '!$C$6:$I$56,4)=0,"-",VLOOKUP($C14,'Planejamento de custo '!$C$6:$I$56,4))</f>
        <v>-</v>
      </c>
      <c r="F14" s="136" t="str" cm="1">
        <f t="array" ref="F14">IF(VLOOKUP($C14,'Planejamento de custo '!$C$6:$I$56,5)=0,"-",VLOOKUP($C14,'Planejamento de custo '!$C$6:$I$56,5))</f>
        <v>-</v>
      </c>
      <c r="G14" s="136" t="str" cm="1">
        <f t="array" ref="G14">IF(VLOOKUP($C14,'Planejamento de custo '!$C$6:$I$56,6)=0,"-",VLOOKUP($C14,'Planejamento de custo '!$C$6:$I$56,6))</f>
        <v>-</v>
      </c>
      <c r="H14" s="147" t="str" cm="1">
        <f t="array" ref="H14">IF(VLOOKUP($C14,'Planejamento de custo '!$C$6:$Q$56,14)=0,"-",VLOOKUP($C14,'Planejamento de custo '!$C$6:$Q$56,14))</f>
        <v>-</v>
      </c>
      <c r="I14" s="146" t="str" cm="1">
        <f t="array" ref="I14">IFERROR(H14/SUM($H$4:$H$53),"-")</f>
        <v>-</v>
      </c>
      <c r="J14" s="146" t="str" cm="1">
        <f t="array" ref="J14">IF(VLOOKUP($C14,'Planejamento de custo '!$C$6:$I$56,7)=0,"-",VLOOKUP($C14,'Planejamento de custo '!$C$6:$I$56,7))</f>
        <v>-</v>
      </c>
      <c r="K14" s="141" t="s">
        <v>57</v>
      </c>
      <c r="L14" s="142"/>
      <c r="M14" s="146" t="str" cm="1">
        <f t="array" ref="M14">IF(L14,$H14/$J14,"-")</f>
        <v>-</v>
      </c>
      <c r="N14" s="144" t="s">
        <v>58</v>
      </c>
      <c r="O14" s="145"/>
      <c r="P14" s="146" t="str" cm="1">
        <f t="array" ref="P14">IF(O14,$H14/$J14,"-")</f>
        <v>-</v>
      </c>
      <c r="Q14" s="144" t="s">
        <v>58</v>
      </c>
      <c r="R14" s="145"/>
      <c r="S14" s="146" t="str" cm="1">
        <f t="array" ref="S14">IF(R14,$H14/$J14,"-")</f>
        <v>-</v>
      </c>
      <c r="T14" s="144" t="s">
        <v>58</v>
      </c>
      <c r="U14" s="145"/>
      <c r="V14" s="146" t="str" cm="1">
        <f t="array" ref="V14">IF(U14,$H14/$J14,"-")</f>
        <v>-</v>
      </c>
      <c r="W14" s="144" t="s">
        <v>58</v>
      </c>
      <c r="X14" s="145"/>
      <c r="Y14" s="146" t="str" cm="1">
        <f t="array" ref="Y14">IF(X14,$H14/$J14,"-")</f>
        <v>-</v>
      </c>
      <c r="Z14" s="144" t="s">
        <v>58</v>
      </c>
      <c r="AA14" s="134"/>
    </row>
    <row r="15" spans="1:27" ht="14.5" customHeight="1">
      <c r="A15" s="119"/>
      <c r="B15" s="120"/>
      <c r="C15" s="135">
        <v>12</v>
      </c>
      <c r="D15" s="136" t="str" cm="1">
        <f t="array" ref="D15">IF(VLOOKUP($C15,'Planejamento de custo '!$C$6:$I$56,3)=0,"-",VLOOKUP($C15,'Planejamento de custo '!$C$6:$I$56,3))</f>
        <v>-</v>
      </c>
      <c r="E15" s="136" t="str" cm="1">
        <f t="array" ref="E15">IF(VLOOKUP($C15,'Planejamento de custo '!$C$6:$I$56,4)=0,"-",VLOOKUP($C15,'Planejamento de custo '!$C$6:$I$56,4))</f>
        <v>-</v>
      </c>
      <c r="F15" s="136" t="str" cm="1">
        <f t="array" ref="F15">IF(VLOOKUP($C15,'Planejamento de custo '!$C$6:$I$56,5)=0,"-",VLOOKUP($C15,'Planejamento de custo '!$C$6:$I$56,5))</f>
        <v>-</v>
      </c>
      <c r="G15" s="136" t="str" cm="1">
        <f t="array" ref="G15">IF(VLOOKUP($C15,'Planejamento de custo '!$C$6:$I$56,6)=0,"-",VLOOKUP($C15,'Planejamento de custo '!$C$6:$I$56,6))</f>
        <v>-</v>
      </c>
      <c r="H15" s="147" t="str" cm="1">
        <f t="array" ref="H15">IF(VLOOKUP($C15,'Planejamento de custo '!$C$6:$Q$56,14)=0,"-",VLOOKUP($C15,'Planejamento de custo '!$C$6:$Q$56,14))</f>
        <v>-</v>
      </c>
      <c r="I15" s="146" t="str" cm="1">
        <f t="array" ref="I15">IFERROR(H15/SUM($H$4:$H$53),"-")</f>
        <v>-</v>
      </c>
      <c r="J15" s="146" t="str" cm="1">
        <f t="array" ref="J15">IF(VLOOKUP($C15,'Planejamento de custo '!$C$6:$I$56,7)=0,"-",VLOOKUP($C15,'Planejamento de custo '!$C$6:$I$56,7))</f>
        <v>-</v>
      </c>
      <c r="K15" s="141" t="s">
        <v>57</v>
      </c>
      <c r="L15" s="142"/>
      <c r="M15" s="146" t="str" cm="1">
        <f t="array" ref="M15">IF(L15,$H15/$J15,"-")</f>
        <v>-</v>
      </c>
      <c r="N15" s="144" t="s">
        <v>58</v>
      </c>
      <c r="O15" s="145"/>
      <c r="P15" s="146" t="str" cm="1">
        <f t="array" ref="P15">IF(O15,$H15/$J15,"-")</f>
        <v>-</v>
      </c>
      <c r="Q15" s="144" t="s">
        <v>58</v>
      </c>
      <c r="R15" s="145"/>
      <c r="S15" s="146" t="str" cm="1">
        <f t="array" ref="S15">IF(R15,$H15/$J15,"-")</f>
        <v>-</v>
      </c>
      <c r="T15" s="144" t="s">
        <v>58</v>
      </c>
      <c r="U15" s="145"/>
      <c r="V15" s="146" t="str" cm="1">
        <f t="array" ref="V15">IF(U15,$H15/$J15,"-")</f>
        <v>-</v>
      </c>
      <c r="W15" s="144" t="s">
        <v>58</v>
      </c>
      <c r="X15" s="145"/>
      <c r="Y15" s="146" t="str" cm="1">
        <f t="array" ref="Y15">IF(X15,$H15/$J15,"-")</f>
        <v>-</v>
      </c>
      <c r="Z15" s="144" t="s">
        <v>58</v>
      </c>
      <c r="AA15" s="134"/>
    </row>
    <row r="16" spans="1:27" ht="14.5" customHeight="1">
      <c r="A16" s="119"/>
      <c r="B16" s="120"/>
      <c r="C16" s="135">
        <v>13</v>
      </c>
      <c r="D16" s="136" t="str" cm="1">
        <f t="array" ref="D16">IF(VLOOKUP($C16,'Planejamento de custo '!$C$6:$I$56,3)=0,"-",VLOOKUP($C16,'Planejamento de custo '!$C$6:$I$56,3))</f>
        <v>-</v>
      </c>
      <c r="E16" s="136" t="str" cm="1">
        <f t="array" ref="E16">IF(VLOOKUP($C16,'Planejamento de custo '!$C$6:$I$56,4)=0,"-",VLOOKUP($C16,'Planejamento de custo '!$C$6:$I$56,4))</f>
        <v>-</v>
      </c>
      <c r="F16" s="136" t="str" cm="1">
        <f t="array" ref="F16">IF(VLOOKUP($C16,'Planejamento de custo '!$C$6:$I$56,5)=0,"-",VLOOKUP($C16,'Planejamento de custo '!$C$6:$I$56,5))</f>
        <v>-</v>
      </c>
      <c r="G16" s="136" t="str" cm="1">
        <f t="array" ref="G16">IF(VLOOKUP($C16,'Planejamento de custo '!$C$6:$I$56,6)=0,"-",VLOOKUP($C16,'Planejamento de custo '!$C$6:$I$56,6))</f>
        <v>-</v>
      </c>
      <c r="H16" s="147" t="str" cm="1">
        <f t="array" ref="H16">IF(VLOOKUP($C16,'Planejamento de custo '!$C$6:$Q$56,14)=0,"-",VLOOKUP($C16,'Planejamento de custo '!$C$6:$Q$56,14))</f>
        <v>-</v>
      </c>
      <c r="I16" s="146" t="str" cm="1">
        <f t="array" ref="I16">IFERROR(H16/SUM($H$4:$H$53),"-")</f>
        <v>-</v>
      </c>
      <c r="J16" s="146" t="str" cm="1">
        <f t="array" ref="J16">IF(VLOOKUP($C16,'Planejamento de custo '!$C$6:$I$56,7)=0,"-",VLOOKUP($C16,'Planejamento de custo '!$C$6:$I$56,7))</f>
        <v>-</v>
      </c>
      <c r="K16" s="141" t="s">
        <v>57</v>
      </c>
      <c r="L16" s="142"/>
      <c r="M16" s="146" t="str" cm="1">
        <f t="array" ref="M16">IF(L16,$H16/$J16,"-")</f>
        <v>-</v>
      </c>
      <c r="N16" s="144" t="s">
        <v>58</v>
      </c>
      <c r="O16" s="145"/>
      <c r="P16" s="146" t="str" cm="1">
        <f t="array" ref="P16">IF(O16,$H16/$J16,"-")</f>
        <v>-</v>
      </c>
      <c r="Q16" s="144" t="s">
        <v>58</v>
      </c>
      <c r="R16" s="145"/>
      <c r="S16" s="146" t="str" cm="1">
        <f t="array" ref="S16">IF(R16,$H16/$J16,"-")</f>
        <v>-</v>
      </c>
      <c r="T16" s="144" t="s">
        <v>58</v>
      </c>
      <c r="U16" s="145"/>
      <c r="V16" s="146" t="str" cm="1">
        <f t="array" ref="V16">IF(U16,$H16/$J16,"-")</f>
        <v>-</v>
      </c>
      <c r="W16" s="144" t="s">
        <v>58</v>
      </c>
      <c r="X16" s="145"/>
      <c r="Y16" s="146" t="str" cm="1">
        <f t="array" ref="Y16">IF(X16,$H16/$J16,"-")</f>
        <v>-</v>
      </c>
      <c r="Z16" s="144" t="s">
        <v>58</v>
      </c>
      <c r="AA16" s="134"/>
    </row>
    <row r="17" spans="1:27" ht="14.5" customHeight="1">
      <c r="A17" s="119"/>
      <c r="B17" s="120"/>
      <c r="C17" s="135">
        <v>14</v>
      </c>
      <c r="D17" s="136" t="str" cm="1">
        <f t="array" ref="D17">IF(VLOOKUP($C17,'Planejamento de custo '!$C$6:$I$56,3)=0,"-",VLOOKUP($C17,'Planejamento de custo '!$C$6:$I$56,3))</f>
        <v>-</v>
      </c>
      <c r="E17" s="136" t="str" cm="1">
        <f t="array" ref="E17">IF(VLOOKUP($C17,'Planejamento de custo '!$C$6:$I$56,4)=0,"-",VLOOKUP($C17,'Planejamento de custo '!$C$6:$I$56,4))</f>
        <v>-</v>
      </c>
      <c r="F17" s="136" t="str" cm="1">
        <f t="array" ref="F17">IF(VLOOKUP($C17,'Planejamento de custo '!$C$6:$I$56,5)=0,"-",VLOOKUP($C17,'Planejamento de custo '!$C$6:$I$56,5))</f>
        <v>-</v>
      </c>
      <c r="G17" s="136" t="str" cm="1">
        <f t="array" ref="G17">IF(VLOOKUP($C17,'Planejamento de custo '!$C$6:$I$56,6)=0,"-",VLOOKUP($C17,'Planejamento de custo '!$C$6:$I$56,6))</f>
        <v>-</v>
      </c>
      <c r="H17" s="147" t="str" cm="1">
        <f t="array" ref="H17">IF(VLOOKUP($C17,'Planejamento de custo '!$C$6:$Q$56,14)=0,"-",VLOOKUP($C17,'Planejamento de custo '!$C$6:$Q$56,14))</f>
        <v>-</v>
      </c>
      <c r="I17" s="146" t="str" cm="1">
        <f t="array" ref="I17">IFERROR(H17/SUM($H$4:$H$53),"-")</f>
        <v>-</v>
      </c>
      <c r="J17" s="146" t="str" cm="1">
        <f t="array" ref="J17">IF(VLOOKUP($C17,'Planejamento de custo '!$C$6:$I$56,7)=0,"-",VLOOKUP($C17,'Planejamento de custo '!$C$6:$I$56,7))</f>
        <v>-</v>
      </c>
      <c r="K17" s="141" t="s">
        <v>57</v>
      </c>
      <c r="L17" s="142"/>
      <c r="M17" s="146" t="str" cm="1">
        <f t="array" ref="M17">IF(L17,$H17/$J17,"-")</f>
        <v>-</v>
      </c>
      <c r="N17" s="144" t="s">
        <v>58</v>
      </c>
      <c r="O17" s="145"/>
      <c r="P17" s="146" t="str" cm="1">
        <f t="array" ref="P17">IF(O17,$H17/$J17,"-")</f>
        <v>-</v>
      </c>
      <c r="Q17" s="144" t="s">
        <v>58</v>
      </c>
      <c r="R17" s="145"/>
      <c r="S17" s="146" t="str" cm="1">
        <f t="array" ref="S17">IF(R17,$H17/$J17,"-")</f>
        <v>-</v>
      </c>
      <c r="T17" s="144" t="s">
        <v>58</v>
      </c>
      <c r="U17" s="145"/>
      <c r="V17" s="146" t="str" cm="1">
        <f t="array" ref="V17">IF(U17,$H17/$J17,"-")</f>
        <v>-</v>
      </c>
      <c r="W17" s="144" t="s">
        <v>58</v>
      </c>
      <c r="X17" s="145"/>
      <c r="Y17" s="146" t="str" cm="1">
        <f t="array" ref="Y17">IF(X17,$H17/$J17,"-")</f>
        <v>-</v>
      </c>
      <c r="Z17" s="144" t="s">
        <v>58</v>
      </c>
      <c r="AA17" s="134"/>
    </row>
    <row r="18" spans="1:27" ht="14.5" customHeight="1">
      <c r="A18" s="119"/>
      <c r="B18" s="120"/>
      <c r="C18" s="135">
        <v>15</v>
      </c>
      <c r="D18" s="136" t="str" cm="1">
        <f t="array" ref="D18">IF(VLOOKUP($C18,'Planejamento de custo '!$C$6:$I$56,3)=0,"-",VLOOKUP($C18,'Planejamento de custo '!$C$6:$I$56,3))</f>
        <v>-</v>
      </c>
      <c r="E18" s="136" t="str" cm="1">
        <f t="array" ref="E18">IF(VLOOKUP($C18,'Planejamento de custo '!$C$6:$I$56,4)=0,"-",VLOOKUP($C18,'Planejamento de custo '!$C$6:$I$56,4))</f>
        <v>-</v>
      </c>
      <c r="F18" s="136" t="str" cm="1">
        <f t="array" ref="F18">IF(VLOOKUP($C18,'Planejamento de custo '!$C$6:$I$56,5)=0,"-",VLOOKUP($C18,'Planejamento de custo '!$C$6:$I$56,5))</f>
        <v>-</v>
      </c>
      <c r="G18" s="136" t="str" cm="1">
        <f t="array" ref="G18">IF(VLOOKUP($C18,'Planejamento de custo '!$C$6:$I$56,6)=0,"-",VLOOKUP($C18,'Planejamento de custo '!$C$6:$I$56,6))</f>
        <v>-</v>
      </c>
      <c r="H18" s="147" t="str" cm="1">
        <f t="array" ref="H18">IF(VLOOKUP($C18,'Planejamento de custo '!$C$6:$Q$56,14)=0,"-",VLOOKUP($C18,'Planejamento de custo '!$C$6:$Q$56,14))</f>
        <v>-</v>
      </c>
      <c r="I18" s="146" t="str" cm="1">
        <f t="array" ref="I18">IFERROR(H18/SUM($H$4:$H$53),"-")</f>
        <v>-</v>
      </c>
      <c r="J18" s="146" t="str" cm="1">
        <f t="array" ref="J18">IF(VLOOKUP($C18,'Planejamento de custo '!$C$6:$I$56,7)=0,"-",VLOOKUP($C18,'Planejamento de custo '!$C$6:$I$56,7))</f>
        <v>-</v>
      </c>
      <c r="K18" s="141" t="s">
        <v>57</v>
      </c>
      <c r="L18" s="142"/>
      <c r="M18" s="146" t="str" cm="1">
        <f t="array" ref="M18">IF(L18,$H18/$J18,"-")</f>
        <v>-</v>
      </c>
      <c r="N18" s="144" t="s">
        <v>58</v>
      </c>
      <c r="O18" s="145"/>
      <c r="P18" s="146" t="str" cm="1">
        <f t="array" ref="P18">IF(O18,$H18/$J18,"-")</f>
        <v>-</v>
      </c>
      <c r="Q18" s="144" t="s">
        <v>58</v>
      </c>
      <c r="R18" s="145"/>
      <c r="S18" s="146" t="str" cm="1">
        <f t="array" ref="S18">IF(R18,$H18/$J18,"-")</f>
        <v>-</v>
      </c>
      <c r="T18" s="144" t="s">
        <v>58</v>
      </c>
      <c r="U18" s="145"/>
      <c r="V18" s="146" t="str" cm="1">
        <f t="array" ref="V18">IF(U18,$H18/$J18,"-")</f>
        <v>-</v>
      </c>
      <c r="W18" s="144" t="s">
        <v>58</v>
      </c>
      <c r="X18" s="145"/>
      <c r="Y18" s="146" t="str" cm="1">
        <f t="array" ref="Y18">IF(X18,$H18/$J18,"-")</f>
        <v>-</v>
      </c>
      <c r="Z18" s="144" t="s">
        <v>58</v>
      </c>
      <c r="AA18" s="134"/>
    </row>
    <row r="19" spans="1:27" ht="14.5" customHeight="1">
      <c r="A19" s="119"/>
      <c r="B19" s="120"/>
      <c r="C19" s="135">
        <v>16</v>
      </c>
      <c r="D19" s="136" t="str" cm="1">
        <f t="array" ref="D19">IF(VLOOKUP($C19,'Planejamento de custo '!$C$6:$I$56,3)=0,"-",VLOOKUP($C19,'Planejamento de custo '!$C$6:$I$56,3))</f>
        <v>-</v>
      </c>
      <c r="E19" s="136" t="str" cm="1">
        <f t="array" ref="E19">IF(VLOOKUP($C19,'Planejamento de custo '!$C$6:$I$56,4)=0,"-",VLOOKUP($C19,'Planejamento de custo '!$C$6:$I$56,4))</f>
        <v>-</v>
      </c>
      <c r="F19" s="136" t="str" cm="1">
        <f t="array" ref="F19">IF(VLOOKUP($C19,'Planejamento de custo '!$C$6:$I$56,5)=0,"-",VLOOKUP($C19,'Planejamento de custo '!$C$6:$I$56,5))</f>
        <v>-</v>
      </c>
      <c r="G19" s="136" t="str" cm="1">
        <f t="array" ref="G19">IF(VLOOKUP($C19,'Planejamento de custo '!$C$6:$I$56,6)=0,"-",VLOOKUP($C19,'Planejamento de custo '!$C$6:$I$56,6))</f>
        <v>-</v>
      </c>
      <c r="H19" s="147" t="str" cm="1">
        <f t="array" ref="H19">IF(VLOOKUP($C19,'Planejamento de custo '!$C$6:$Q$56,14)=0,"-",VLOOKUP($C19,'Planejamento de custo '!$C$6:$Q$56,14))</f>
        <v>-</v>
      </c>
      <c r="I19" s="146" t="str" cm="1">
        <f t="array" ref="I19">IFERROR(H19/SUM($H$4:$H$53),"-")</f>
        <v>-</v>
      </c>
      <c r="J19" s="146" t="str" cm="1">
        <f t="array" ref="J19">IF(VLOOKUP($C19,'Planejamento de custo '!$C$6:$I$56,7)=0,"-",VLOOKUP($C19,'Planejamento de custo '!$C$6:$I$56,7))</f>
        <v>-</v>
      </c>
      <c r="K19" s="141" t="s">
        <v>57</v>
      </c>
      <c r="L19" s="142"/>
      <c r="M19" s="146" t="str" cm="1">
        <f t="array" ref="M19">IF(L19,$H19/$J19,"-")</f>
        <v>-</v>
      </c>
      <c r="N19" s="144" t="s">
        <v>58</v>
      </c>
      <c r="O19" s="145"/>
      <c r="P19" s="146" t="str" cm="1">
        <f t="array" ref="P19">IF(O19,$H19/$J19,"-")</f>
        <v>-</v>
      </c>
      <c r="Q19" s="144" t="s">
        <v>58</v>
      </c>
      <c r="R19" s="145"/>
      <c r="S19" s="146" t="str" cm="1">
        <f t="array" ref="S19">IF(R19,$H19/$J19,"-")</f>
        <v>-</v>
      </c>
      <c r="T19" s="144" t="s">
        <v>58</v>
      </c>
      <c r="U19" s="145"/>
      <c r="V19" s="146" t="str" cm="1">
        <f t="array" ref="V19">IF(U19,$H19/$J19,"-")</f>
        <v>-</v>
      </c>
      <c r="W19" s="144" t="s">
        <v>58</v>
      </c>
      <c r="X19" s="145"/>
      <c r="Y19" s="146" t="str" cm="1">
        <f t="array" ref="Y19">IF(X19,$H19/$J19,"-")</f>
        <v>-</v>
      </c>
      <c r="Z19" s="144" t="s">
        <v>58</v>
      </c>
      <c r="AA19" s="134"/>
    </row>
    <row r="20" spans="1:27" ht="14.5" customHeight="1">
      <c r="A20" s="119"/>
      <c r="B20" s="120"/>
      <c r="C20" s="135">
        <v>17</v>
      </c>
      <c r="D20" s="136" t="str" cm="1">
        <f t="array" ref="D20">IF(VLOOKUP($C20,'Planejamento de custo '!$C$6:$I$56,3)=0,"-",VLOOKUP($C20,'Planejamento de custo '!$C$6:$I$56,3))</f>
        <v>-</v>
      </c>
      <c r="E20" s="136" t="str" cm="1">
        <f t="array" ref="E20">IF(VLOOKUP($C20,'Planejamento de custo '!$C$6:$I$56,4)=0,"-",VLOOKUP($C20,'Planejamento de custo '!$C$6:$I$56,4))</f>
        <v>-</v>
      </c>
      <c r="F20" s="136" t="str" cm="1">
        <f t="array" ref="F20">IF(VLOOKUP($C20,'Planejamento de custo '!$C$6:$I$56,5)=0,"-",VLOOKUP($C20,'Planejamento de custo '!$C$6:$I$56,5))</f>
        <v>-</v>
      </c>
      <c r="G20" s="136" t="str" cm="1">
        <f t="array" ref="G20">IF(VLOOKUP($C20,'Planejamento de custo '!$C$6:$I$56,6)=0,"-",VLOOKUP($C20,'Planejamento de custo '!$C$6:$I$56,6))</f>
        <v>-</v>
      </c>
      <c r="H20" s="147" t="str" cm="1">
        <f t="array" ref="H20">IF(VLOOKUP($C20,'Planejamento de custo '!$C$6:$Q$56,14)=0,"-",VLOOKUP($C20,'Planejamento de custo '!$C$6:$Q$56,14))</f>
        <v>-</v>
      </c>
      <c r="I20" s="146" t="str" cm="1">
        <f t="array" ref="I20">IFERROR(H20/SUM($H$4:$H$53),"-")</f>
        <v>-</v>
      </c>
      <c r="J20" s="146" t="str" cm="1">
        <f t="array" ref="J20">IF(VLOOKUP($C20,'Planejamento de custo '!$C$6:$I$56,7)=0,"-",VLOOKUP($C20,'Planejamento de custo '!$C$6:$I$56,7))</f>
        <v>-</v>
      </c>
      <c r="K20" s="141" t="s">
        <v>57</v>
      </c>
      <c r="L20" s="142"/>
      <c r="M20" s="146" t="str" cm="1">
        <f t="array" ref="M20">IF(L20,$H20/$J20,"-")</f>
        <v>-</v>
      </c>
      <c r="N20" s="144" t="s">
        <v>58</v>
      </c>
      <c r="O20" s="145"/>
      <c r="P20" s="146" t="str" cm="1">
        <f t="array" ref="P20">IF(O20,$H20/$J20,"-")</f>
        <v>-</v>
      </c>
      <c r="Q20" s="144" t="s">
        <v>58</v>
      </c>
      <c r="R20" s="145"/>
      <c r="S20" s="146" t="str" cm="1">
        <f t="array" ref="S20">IF(R20,$H20/$J20,"-")</f>
        <v>-</v>
      </c>
      <c r="T20" s="144" t="s">
        <v>58</v>
      </c>
      <c r="U20" s="145"/>
      <c r="V20" s="146" t="str" cm="1">
        <f t="array" ref="V20">IF(U20,$H20/$J20,"-")</f>
        <v>-</v>
      </c>
      <c r="W20" s="144" t="s">
        <v>58</v>
      </c>
      <c r="X20" s="145"/>
      <c r="Y20" s="146" t="str" cm="1">
        <f t="array" ref="Y20">IF(X20,$H20/$J20,"-")</f>
        <v>-</v>
      </c>
      <c r="Z20" s="144" t="s">
        <v>58</v>
      </c>
      <c r="AA20" s="134"/>
    </row>
    <row r="21" spans="1:27" ht="14.5" customHeight="1">
      <c r="A21" s="119"/>
      <c r="B21" s="120"/>
      <c r="C21" s="135">
        <v>18</v>
      </c>
      <c r="D21" s="136" t="str" cm="1">
        <f t="array" ref="D21">IF(VLOOKUP($C21,'Planejamento de custo '!$C$6:$I$56,3)=0,"-",VLOOKUP($C21,'Planejamento de custo '!$C$6:$I$56,3))</f>
        <v>-</v>
      </c>
      <c r="E21" s="136" t="str" cm="1">
        <f t="array" ref="E21">IF(VLOOKUP($C21,'Planejamento de custo '!$C$6:$I$56,4)=0,"-",VLOOKUP($C21,'Planejamento de custo '!$C$6:$I$56,4))</f>
        <v>-</v>
      </c>
      <c r="F21" s="136" t="str" cm="1">
        <f t="array" ref="F21">IF(VLOOKUP($C21,'Planejamento de custo '!$C$6:$I$56,5)=0,"-",VLOOKUP($C21,'Planejamento de custo '!$C$6:$I$56,5))</f>
        <v>-</v>
      </c>
      <c r="G21" s="136" t="str" cm="1">
        <f t="array" ref="G21">IF(VLOOKUP($C21,'Planejamento de custo '!$C$6:$I$56,6)=0,"-",VLOOKUP($C21,'Planejamento de custo '!$C$6:$I$56,6))</f>
        <v>-</v>
      </c>
      <c r="H21" s="147" t="str" cm="1">
        <f t="array" ref="H21">IF(VLOOKUP($C21,'Planejamento de custo '!$C$6:$Q$56,14)=0,"-",VLOOKUP($C21,'Planejamento de custo '!$C$6:$Q$56,14))</f>
        <v>-</v>
      </c>
      <c r="I21" s="146" t="str" cm="1">
        <f t="array" ref="I21">IFERROR(H21/SUM($H$4:$H$53),"-")</f>
        <v>-</v>
      </c>
      <c r="J21" s="146" t="str" cm="1">
        <f t="array" ref="J21">IF(VLOOKUP($C21,'Planejamento de custo '!$C$6:$I$56,7)=0,"-",VLOOKUP($C21,'Planejamento de custo '!$C$6:$I$56,7))</f>
        <v>-</v>
      </c>
      <c r="K21" s="141" t="s">
        <v>57</v>
      </c>
      <c r="L21" s="142"/>
      <c r="M21" s="146" t="str" cm="1">
        <f t="array" ref="M21">IF(L21,$H21/$J21,"-")</f>
        <v>-</v>
      </c>
      <c r="N21" s="144" t="s">
        <v>58</v>
      </c>
      <c r="O21" s="145"/>
      <c r="P21" s="146" t="str" cm="1">
        <f t="array" ref="P21">IF(O21,$H21/$J21,"-")</f>
        <v>-</v>
      </c>
      <c r="Q21" s="144" t="s">
        <v>58</v>
      </c>
      <c r="R21" s="145"/>
      <c r="S21" s="146" t="str" cm="1">
        <f t="array" ref="S21">IF(R21,$H21/$J21,"-")</f>
        <v>-</v>
      </c>
      <c r="T21" s="144" t="s">
        <v>58</v>
      </c>
      <c r="U21" s="145"/>
      <c r="V21" s="146" t="str" cm="1">
        <f t="array" ref="V21">IF(U21,$H21/$J21,"-")</f>
        <v>-</v>
      </c>
      <c r="W21" s="144" t="s">
        <v>58</v>
      </c>
      <c r="X21" s="145"/>
      <c r="Y21" s="146" t="str" cm="1">
        <f t="array" ref="Y21">IF(X21,$H21/$J21,"-")</f>
        <v>-</v>
      </c>
      <c r="Z21" s="144" t="s">
        <v>58</v>
      </c>
      <c r="AA21" s="134"/>
    </row>
    <row r="22" spans="1:27" ht="14.5" customHeight="1">
      <c r="A22" s="119"/>
      <c r="B22" s="120"/>
      <c r="C22" s="135">
        <v>19</v>
      </c>
      <c r="D22" s="136" t="str" cm="1">
        <f t="array" ref="D22">IF(VLOOKUP($C22,'Planejamento de custo '!$C$6:$I$56,3)=0,"-",VLOOKUP($C22,'Planejamento de custo '!$C$6:$I$56,3))</f>
        <v>-</v>
      </c>
      <c r="E22" s="136" t="str" cm="1">
        <f t="array" ref="E22">IF(VLOOKUP($C22,'Planejamento de custo '!$C$6:$I$56,4)=0,"-",VLOOKUP($C22,'Planejamento de custo '!$C$6:$I$56,4))</f>
        <v>-</v>
      </c>
      <c r="F22" s="136" t="str" cm="1">
        <f t="array" ref="F22">IF(VLOOKUP($C22,'Planejamento de custo '!$C$6:$I$56,5)=0,"-",VLOOKUP($C22,'Planejamento de custo '!$C$6:$I$56,5))</f>
        <v>-</v>
      </c>
      <c r="G22" s="136" t="str" cm="1">
        <f t="array" ref="G22">IF(VLOOKUP($C22,'Planejamento de custo '!$C$6:$I$56,6)=0,"-",VLOOKUP($C22,'Planejamento de custo '!$C$6:$I$56,6))</f>
        <v>-</v>
      </c>
      <c r="H22" s="147" t="str" cm="1">
        <f t="array" ref="H22">IF(VLOOKUP($C22,'Planejamento de custo '!$C$6:$Q$56,14)=0,"-",VLOOKUP($C22,'Planejamento de custo '!$C$6:$Q$56,14))</f>
        <v>-</v>
      </c>
      <c r="I22" s="146" t="str" cm="1">
        <f t="array" ref="I22">IFERROR(H22/SUM($H$4:$H$53),"-")</f>
        <v>-</v>
      </c>
      <c r="J22" s="146" t="str" cm="1">
        <f t="array" ref="J22">IF(VLOOKUP($C22,'Planejamento de custo '!$C$6:$I$56,7)=0,"-",VLOOKUP($C22,'Planejamento de custo '!$C$6:$I$56,7))</f>
        <v>-</v>
      </c>
      <c r="K22" s="141" t="s">
        <v>57</v>
      </c>
      <c r="L22" s="142"/>
      <c r="M22" s="146" t="str" cm="1">
        <f t="array" ref="M22">IF(L22,$H22/$J22,"-")</f>
        <v>-</v>
      </c>
      <c r="N22" s="144" t="s">
        <v>58</v>
      </c>
      <c r="O22" s="145"/>
      <c r="P22" s="146" t="str" cm="1">
        <f t="array" ref="P22">IF(O22,$H22/$J22,"-")</f>
        <v>-</v>
      </c>
      <c r="Q22" s="144" t="s">
        <v>58</v>
      </c>
      <c r="R22" s="145"/>
      <c r="S22" s="146" t="str" cm="1">
        <f t="array" ref="S22">IF(R22,$H22/$J22,"-")</f>
        <v>-</v>
      </c>
      <c r="T22" s="144" t="s">
        <v>58</v>
      </c>
      <c r="U22" s="145"/>
      <c r="V22" s="146" t="str" cm="1">
        <f t="array" ref="V22">IF(U22,$H22/$J22,"-")</f>
        <v>-</v>
      </c>
      <c r="W22" s="144" t="s">
        <v>58</v>
      </c>
      <c r="X22" s="145"/>
      <c r="Y22" s="146" t="str" cm="1">
        <f t="array" ref="Y22">IF(X22,$H22/$J22,"-")</f>
        <v>-</v>
      </c>
      <c r="Z22" s="144" t="s">
        <v>58</v>
      </c>
      <c r="AA22" s="134"/>
    </row>
    <row r="23" spans="1:27" ht="14.5" customHeight="1">
      <c r="A23" s="119"/>
      <c r="B23" s="120"/>
      <c r="C23" s="135">
        <v>20</v>
      </c>
      <c r="D23" s="136" t="str" cm="1">
        <f t="array" ref="D23">IF(VLOOKUP($C23,'Planejamento de custo '!$C$6:$I$56,3)=0,"-",VLOOKUP($C23,'Planejamento de custo '!$C$6:$I$56,3))</f>
        <v>-</v>
      </c>
      <c r="E23" s="136" t="str" cm="1">
        <f t="array" ref="E23">IF(VLOOKUP($C23,'Planejamento de custo '!$C$6:$I$56,4)=0,"-",VLOOKUP($C23,'Planejamento de custo '!$C$6:$I$56,4))</f>
        <v>-</v>
      </c>
      <c r="F23" s="136" t="str" cm="1">
        <f t="array" ref="F23">IF(VLOOKUP($C23,'Planejamento de custo '!$C$6:$I$56,5)=0,"-",VLOOKUP($C23,'Planejamento de custo '!$C$6:$I$56,5))</f>
        <v>-</v>
      </c>
      <c r="G23" s="136" t="str" cm="1">
        <f t="array" ref="G23">IF(VLOOKUP($C23,'Planejamento de custo '!$C$6:$I$56,6)=0,"-",VLOOKUP($C23,'Planejamento de custo '!$C$6:$I$56,6))</f>
        <v>-</v>
      </c>
      <c r="H23" s="147" t="str" cm="1">
        <f t="array" ref="H23">IF(VLOOKUP($C23,'Planejamento de custo '!$C$6:$Q$56,14)=0,"-",VLOOKUP($C23,'Planejamento de custo '!$C$6:$Q$56,14))</f>
        <v>-</v>
      </c>
      <c r="I23" s="146" t="str" cm="1">
        <f t="array" ref="I23">IFERROR(H23/SUM($H$4:$H$53),"-")</f>
        <v>-</v>
      </c>
      <c r="J23" s="146" t="str" cm="1">
        <f t="array" ref="J23">IF(VLOOKUP($C23,'Planejamento de custo '!$C$6:$I$56,7)=0,"-",VLOOKUP($C23,'Planejamento de custo '!$C$6:$I$56,7))</f>
        <v>-</v>
      </c>
      <c r="K23" s="141" t="s">
        <v>57</v>
      </c>
      <c r="L23" s="142"/>
      <c r="M23" s="146" t="str" cm="1">
        <f t="array" ref="M23">IF(L23,$H23/$J23,"-")</f>
        <v>-</v>
      </c>
      <c r="N23" s="144" t="s">
        <v>58</v>
      </c>
      <c r="O23" s="145"/>
      <c r="P23" s="146" t="str" cm="1">
        <f t="array" ref="P23">IF(O23,$H23/$J23,"-")</f>
        <v>-</v>
      </c>
      <c r="Q23" s="144" t="s">
        <v>58</v>
      </c>
      <c r="R23" s="145"/>
      <c r="S23" s="146" t="str" cm="1">
        <f t="array" ref="S23">IF(R23,$H23/$J23,"-")</f>
        <v>-</v>
      </c>
      <c r="T23" s="144" t="s">
        <v>58</v>
      </c>
      <c r="U23" s="145"/>
      <c r="V23" s="146" t="str" cm="1">
        <f t="array" ref="V23">IF(U23,$H23/$J23,"-")</f>
        <v>-</v>
      </c>
      <c r="W23" s="144" t="s">
        <v>58</v>
      </c>
      <c r="X23" s="145"/>
      <c r="Y23" s="146" t="str" cm="1">
        <f t="array" ref="Y23">IF(X23,$H23/$J23,"-")</f>
        <v>-</v>
      </c>
      <c r="Z23" s="144" t="s">
        <v>58</v>
      </c>
      <c r="AA23" s="134"/>
    </row>
    <row r="24" spans="1:27" ht="14.5" customHeight="1">
      <c r="A24" s="119"/>
      <c r="B24" s="120"/>
      <c r="C24" s="135">
        <v>21</v>
      </c>
      <c r="D24" s="136" t="str" cm="1">
        <f t="array" ref="D24">IF(VLOOKUP($C24,'Planejamento de custo '!$C$6:$I$56,3)=0,"-",VLOOKUP($C24,'Planejamento de custo '!$C$6:$I$56,3))</f>
        <v>-</v>
      </c>
      <c r="E24" s="136" t="str" cm="1">
        <f t="array" ref="E24">IF(VLOOKUP($C24,'Planejamento de custo '!$C$6:$I$56,4)=0,"-",VLOOKUP($C24,'Planejamento de custo '!$C$6:$I$56,4))</f>
        <v>-</v>
      </c>
      <c r="F24" s="136" t="str" cm="1">
        <f t="array" ref="F24">IF(VLOOKUP($C24,'Planejamento de custo '!$C$6:$I$56,5)=0,"-",VLOOKUP($C24,'Planejamento de custo '!$C$6:$I$56,5))</f>
        <v>-</v>
      </c>
      <c r="G24" s="136" t="str" cm="1">
        <f t="array" ref="G24">IF(VLOOKUP($C24,'Planejamento de custo '!$C$6:$I$56,6)=0,"-",VLOOKUP($C24,'Planejamento de custo '!$C$6:$I$56,6))</f>
        <v>-</v>
      </c>
      <c r="H24" s="147" t="str" cm="1">
        <f t="array" ref="H24">IF(VLOOKUP($C24,'Planejamento de custo '!$C$6:$Q$56,14)=0,"-",VLOOKUP($C24,'Planejamento de custo '!$C$6:$Q$56,14))</f>
        <v>-</v>
      </c>
      <c r="I24" s="146" t="str" cm="1">
        <f t="array" ref="I24">IFERROR(H24/SUM($H$4:$H$53),"-")</f>
        <v>-</v>
      </c>
      <c r="J24" s="146" t="str" cm="1">
        <f t="array" ref="J24">IF(VLOOKUP($C24,'Planejamento de custo '!$C$6:$I$56,7)=0,"-",VLOOKUP($C24,'Planejamento de custo '!$C$6:$I$56,7))</f>
        <v>-</v>
      </c>
      <c r="K24" s="141" t="s">
        <v>57</v>
      </c>
      <c r="L24" s="142"/>
      <c r="M24" s="146" t="str" cm="1">
        <f t="array" ref="M24">IF(L24,$H24/$J24,"-")</f>
        <v>-</v>
      </c>
      <c r="N24" s="144" t="s">
        <v>58</v>
      </c>
      <c r="O24" s="145"/>
      <c r="P24" s="146" t="str" cm="1">
        <f t="array" ref="P24">IF(O24,$H24/$J24,"-")</f>
        <v>-</v>
      </c>
      <c r="Q24" s="144" t="s">
        <v>58</v>
      </c>
      <c r="R24" s="145"/>
      <c r="S24" s="146" t="str" cm="1">
        <f t="array" ref="S24">IF(R24,$H24/$J24,"-")</f>
        <v>-</v>
      </c>
      <c r="T24" s="144" t="s">
        <v>58</v>
      </c>
      <c r="U24" s="145"/>
      <c r="V24" s="146" t="str" cm="1">
        <f t="array" ref="V24">IF(U24,$H24/$J24,"-")</f>
        <v>-</v>
      </c>
      <c r="W24" s="144" t="s">
        <v>58</v>
      </c>
      <c r="X24" s="145"/>
      <c r="Y24" s="146" t="str" cm="1">
        <f t="array" ref="Y24">IF(X24,$H24/$J24,"-")</f>
        <v>-</v>
      </c>
      <c r="Z24" s="144" t="s">
        <v>58</v>
      </c>
      <c r="AA24" s="134"/>
    </row>
    <row r="25" spans="1:27" ht="14.5" customHeight="1">
      <c r="A25" s="119"/>
      <c r="B25" s="120"/>
      <c r="C25" s="135">
        <v>22</v>
      </c>
      <c r="D25" s="136" t="str" cm="1">
        <f t="array" ref="D25">IF(VLOOKUP($C25,'Planejamento de custo '!$C$6:$I$56,3)=0,"-",VLOOKUP($C25,'Planejamento de custo '!$C$6:$I$56,3))</f>
        <v>-</v>
      </c>
      <c r="E25" s="136" t="str" cm="1">
        <f t="array" ref="E25">IF(VLOOKUP($C25,'Planejamento de custo '!$C$6:$I$56,4)=0,"-",VLOOKUP($C25,'Planejamento de custo '!$C$6:$I$56,4))</f>
        <v>-</v>
      </c>
      <c r="F25" s="136" t="str" cm="1">
        <f t="array" ref="F25">IF(VLOOKUP($C25,'Planejamento de custo '!$C$6:$I$56,5)=0,"-",VLOOKUP($C25,'Planejamento de custo '!$C$6:$I$56,5))</f>
        <v>-</v>
      </c>
      <c r="G25" s="136" t="str" cm="1">
        <f t="array" ref="G25">IF(VLOOKUP($C25,'Planejamento de custo '!$C$6:$I$56,6)=0,"-",VLOOKUP($C25,'Planejamento de custo '!$C$6:$I$56,6))</f>
        <v>-</v>
      </c>
      <c r="H25" s="147" t="str" cm="1">
        <f t="array" ref="H25">IF(VLOOKUP($C25,'Planejamento de custo '!$C$6:$Q$56,14)=0,"-",VLOOKUP($C25,'Planejamento de custo '!$C$6:$Q$56,14))</f>
        <v>-</v>
      </c>
      <c r="I25" s="146" t="str" cm="1">
        <f t="array" ref="I25">IFERROR(H25/SUM($H$4:$H$53),"-")</f>
        <v>-</v>
      </c>
      <c r="J25" s="146" t="str" cm="1">
        <f t="array" ref="J25">IF(VLOOKUP($C25,'Planejamento de custo '!$C$6:$I$56,7)=0,"-",VLOOKUP($C25,'Planejamento de custo '!$C$6:$I$56,7))</f>
        <v>-</v>
      </c>
      <c r="K25" s="141" t="s">
        <v>57</v>
      </c>
      <c r="L25" s="142"/>
      <c r="M25" s="146" t="str" cm="1">
        <f t="array" ref="M25">IF(L25,$H25/$J25,"-")</f>
        <v>-</v>
      </c>
      <c r="N25" s="144" t="s">
        <v>58</v>
      </c>
      <c r="O25" s="145"/>
      <c r="P25" s="146" t="str" cm="1">
        <f t="array" ref="P25">IF(O25,$H25/$J25,"-")</f>
        <v>-</v>
      </c>
      <c r="Q25" s="144" t="s">
        <v>58</v>
      </c>
      <c r="R25" s="145"/>
      <c r="S25" s="146" t="str" cm="1">
        <f t="array" ref="S25">IF(R25,$H25/$J25,"-")</f>
        <v>-</v>
      </c>
      <c r="T25" s="144" t="s">
        <v>58</v>
      </c>
      <c r="U25" s="145"/>
      <c r="V25" s="146" t="str" cm="1">
        <f t="array" ref="V25">IF(U25,$H25/$J25,"-")</f>
        <v>-</v>
      </c>
      <c r="W25" s="144" t="s">
        <v>58</v>
      </c>
      <c r="X25" s="145"/>
      <c r="Y25" s="146" t="str" cm="1">
        <f t="array" ref="Y25">IF(X25,$H25/$J25,"-")</f>
        <v>-</v>
      </c>
      <c r="Z25" s="144" t="s">
        <v>58</v>
      </c>
      <c r="AA25" s="134"/>
    </row>
    <row r="26" spans="1:27" ht="14.5" customHeight="1">
      <c r="A26" s="119"/>
      <c r="B26" s="120"/>
      <c r="C26" s="135">
        <v>23</v>
      </c>
      <c r="D26" s="136" t="str" cm="1">
        <f t="array" ref="D26">IF(VLOOKUP($C26,'Planejamento de custo '!$C$6:$I$56,3)=0,"-",VLOOKUP($C26,'Planejamento de custo '!$C$6:$I$56,3))</f>
        <v>-</v>
      </c>
      <c r="E26" s="136" t="str" cm="1">
        <f t="array" ref="E26">IF(VLOOKUP($C26,'Planejamento de custo '!$C$6:$I$56,4)=0,"-",VLOOKUP($C26,'Planejamento de custo '!$C$6:$I$56,4))</f>
        <v>-</v>
      </c>
      <c r="F26" s="136" t="str" cm="1">
        <f t="array" ref="F26">IF(VLOOKUP($C26,'Planejamento de custo '!$C$6:$I$56,5)=0,"-",VLOOKUP($C26,'Planejamento de custo '!$C$6:$I$56,5))</f>
        <v>-</v>
      </c>
      <c r="G26" s="136" t="str" cm="1">
        <f t="array" ref="G26">IF(VLOOKUP($C26,'Planejamento de custo '!$C$6:$I$56,6)=0,"-",VLOOKUP($C26,'Planejamento de custo '!$C$6:$I$56,6))</f>
        <v>-</v>
      </c>
      <c r="H26" s="147" t="str" cm="1">
        <f t="array" ref="H26">IF(VLOOKUP($C26,'Planejamento de custo '!$C$6:$Q$56,14)=0,"-",VLOOKUP($C26,'Planejamento de custo '!$C$6:$Q$56,14))</f>
        <v>-</v>
      </c>
      <c r="I26" s="146" t="str" cm="1">
        <f t="array" ref="I26">IFERROR(H26/SUM($H$4:$H$53),"-")</f>
        <v>-</v>
      </c>
      <c r="J26" s="146" t="str" cm="1">
        <f t="array" ref="J26">IF(VLOOKUP($C26,'Planejamento de custo '!$C$6:$I$56,7)=0,"-",VLOOKUP($C26,'Planejamento de custo '!$C$6:$I$56,7))</f>
        <v>-</v>
      </c>
      <c r="K26" s="141" t="s">
        <v>57</v>
      </c>
      <c r="L26" s="142"/>
      <c r="M26" s="146" t="str" cm="1">
        <f t="array" ref="M26">IF(L26,$H26/$J26,"-")</f>
        <v>-</v>
      </c>
      <c r="N26" s="144" t="s">
        <v>58</v>
      </c>
      <c r="O26" s="145"/>
      <c r="P26" s="146" t="str" cm="1">
        <f t="array" ref="P26">IF(O26,$H26/$J26,"-")</f>
        <v>-</v>
      </c>
      <c r="Q26" s="144" t="s">
        <v>58</v>
      </c>
      <c r="R26" s="145"/>
      <c r="S26" s="146" t="str" cm="1">
        <f t="array" ref="S26">IF(R26,$H26/$J26,"-")</f>
        <v>-</v>
      </c>
      <c r="T26" s="144" t="s">
        <v>58</v>
      </c>
      <c r="U26" s="145"/>
      <c r="V26" s="146" t="str" cm="1">
        <f t="array" ref="V26">IF(U26,$H26/$J26,"-")</f>
        <v>-</v>
      </c>
      <c r="W26" s="144" t="s">
        <v>58</v>
      </c>
      <c r="X26" s="145"/>
      <c r="Y26" s="146" t="str" cm="1">
        <f t="array" ref="Y26">IF(X26,$H26/$J26,"-")</f>
        <v>-</v>
      </c>
      <c r="Z26" s="144" t="s">
        <v>58</v>
      </c>
      <c r="AA26" s="134"/>
    </row>
    <row r="27" spans="1:27" ht="14.5" customHeight="1">
      <c r="A27" s="119"/>
      <c r="B27" s="120"/>
      <c r="C27" s="135">
        <v>24</v>
      </c>
      <c r="D27" s="136" t="str" cm="1">
        <f t="array" ref="D27">IF(VLOOKUP($C27,'Planejamento de custo '!$C$6:$I$56,3)=0,"-",VLOOKUP($C27,'Planejamento de custo '!$C$6:$I$56,3))</f>
        <v>-</v>
      </c>
      <c r="E27" s="136" t="str" cm="1">
        <f t="array" ref="E27">IF(VLOOKUP($C27,'Planejamento de custo '!$C$6:$I$56,4)=0,"-",VLOOKUP($C27,'Planejamento de custo '!$C$6:$I$56,4))</f>
        <v>-</v>
      </c>
      <c r="F27" s="136" t="str" cm="1">
        <f t="array" ref="F27">IF(VLOOKUP($C27,'Planejamento de custo '!$C$6:$I$56,5)=0,"-",VLOOKUP($C27,'Planejamento de custo '!$C$6:$I$56,5))</f>
        <v>-</v>
      </c>
      <c r="G27" s="136" t="str" cm="1">
        <f t="array" ref="G27">IF(VLOOKUP($C27,'Planejamento de custo '!$C$6:$I$56,6)=0,"-",VLOOKUP($C27,'Planejamento de custo '!$C$6:$I$56,6))</f>
        <v>-</v>
      </c>
      <c r="H27" s="147" t="str" cm="1">
        <f t="array" ref="H27">IF(VLOOKUP($C27,'Planejamento de custo '!$C$6:$Q$56,14)=0,"-",VLOOKUP($C27,'Planejamento de custo '!$C$6:$Q$56,14))</f>
        <v>-</v>
      </c>
      <c r="I27" s="146" t="str" cm="1">
        <f t="array" ref="I27">IFERROR(H27/SUM($H$4:$H$53),"-")</f>
        <v>-</v>
      </c>
      <c r="J27" s="146" t="str" cm="1">
        <f t="array" ref="J27">IF(VLOOKUP($C27,'Planejamento de custo '!$C$6:$I$56,7)=0,"-",VLOOKUP($C27,'Planejamento de custo '!$C$6:$I$56,7))</f>
        <v>-</v>
      </c>
      <c r="K27" s="141" t="s">
        <v>57</v>
      </c>
      <c r="L27" s="142"/>
      <c r="M27" s="146" t="str" cm="1">
        <f t="array" ref="M27">IF(L27,$H27/$J27,"-")</f>
        <v>-</v>
      </c>
      <c r="N27" s="144" t="s">
        <v>58</v>
      </c>
      <c r="O27" s="145"/>
      <c r="P27" s="146" t="str" cm="1">
        <f t="array" ref="P27">IF(O27,$H27/$J27,"-")</f>
        <v>-</v>
      </c>
      <c r="Q27" s="144" t="s">
        <v>58</v>
      </c>
      <c r="R27" s="145"/>
      <c r="S27" s="146" t="str" cm="1">
        <f t="array" ref="S27">IF(R27,$H27/$J27,"-")</f>
        <v>-</v>
      </c>
      <c r="T27" s="144" t="s">
        <v>58</v>
      </c>
      <c r="U27" s="145"/>
      <c r="V27" s="146" t="str" cm="1">
        <f t="array" ref="V27">IF(U27,$H27/$J27,"-")</f>
        <v>-</v>
      </c>
      <c r="W27" s="144" t="s">
        <v>58</v>
      </c>
      <c r="X27" s="145"/>
      <c r="Y27" s="146" t="str" cm="1">
        <f t="array" ref="Y27">IF(X27,$H27/$J27,"-")</f>
        <v>-</v>
      </c>
      <c r="Z27" s="144" t="s">
        <v>58</v>
      </c>
      <c r="AA27" s="134"/>
    </row>
    <row r="28" spans="1:27" ht="14.5" customHeight="1">
      <c r="A28" s="119"/>
      <c r="B28" s="120"/>
      <c r="C28" s="135">
        <v>25</v>
      </c>
      <c r="D28" s="136" t="str" cm="1">
        <f t="array" ref="D28">IF(VLOOKUP($C28,'Planejamento de custo '!$C$6:$I$56,3)=0,"-",VLOOKUP($C28,'Planejamento de custo '!$C$6:$I$56,3))</f>
        <v>-</v>
      </c>
      <c r="E28" s="136" t="str" cm="1">
        <f t="array" ref="E28">IF(VLOOKUP($C28,'Planejamento de custo '!$C$6:$I$56,4)=0,"-",VLOOKUP($C28,'Planejamento de custo '!$C$6:$I$56,4))</f>
        <v>-</v>
      </c>
      <c r="F28" s="136" t="str" cm="1">
        <f t="array" ref="F28">IF(VLOOKUP($C28,'Planejamento de custo '!$C$6:$I$56,5)=0,"-",VLOOKUP($C28,'Planejamento de custo '!$C$6:$I$56,5))</f>
        <v>-</v>
      </c>
      <c r="G28" s="136" t="str" cm="1">
        <f t="array" ref="G28">IF(VLOOKUP($C28,'Planejamento de custo '!$C$6:$I$56,6)=0,"-",VLOOKUP($C28,'Planejamento de custo '!$C$6:$I$56,6))</f>
        <v>-</v>
      </c>
      <c r="H28" s="147" t="str" cm="1">
        <f t="array" ref="H28">IF(VLOOKUP($C28,'Planejamento de custo '!$C$6:$Q$56,14)=0,"-",VLOOKUP($C28,'Planejamento de custo '!$C$6:$Q$56,14))</f>
        <v>-</v>
      </c>
      <c r="I28" s="146" t="str" cm="1">
        <f t="array" ref="I28">IFERROR(H28/SUM($H$4:$H$53),"-")</f>
        <v>-</v>
      </c>
      <c r="J28" s="146" t="str" cm="1">
        <f t="array" ref="J28">IF(VLOOKUP($C28,'Planejamento de custo '!$C$6:$I$56,7)=0,"-",VLOOKUP($C28,'Planejamento de custo '!$C$6:$I$56,7))</f>
        <v>-</v>
      </c>
      <c r="K28" s="141" t="s">
        <v>57</v>
      </c>
      <c r="L28" s="142"/>
      <c r="M28" s="146" t="str" cm="1">
        <f t="array" ref="M28">IF(L28,$H28/$J28,"-")</f>
        <v>-</v>
      </c>
      <c r="N28" s="144" t="s">
        <v>58</v>
      </c>
      <c r="O28" s="145"/>
      <c r="P28" s="146" t="str" cm="1">
        <f t="array" ref="P28">IF(O28,$H28/$J28,"-")</f>
        <v>-</v>
      </c>
      <c r="Q28" s="144" t="s">
        <v>58</v>
      </c>
      <c r="R28" s="145"/>
      <c r="S28" s="146" t="str" cm="1">
        <f t="array" ref="S28">IF(R28,$H28/$J28,"-")</f>
        <v>-</v>
      </c>
      <c r="T28" s="144" t="s">
        <v>58</v>
      </c>
      <c r="U28" s="145"/>
      <c r="V28" s="146" t="str" cm="1">
        <f t="array" ref="V28">IF(U28,$H28/$J28,"-")</f>
        <v>-</v>
      </c>
      <c r="W28" s="144" t="s">
        <v>58</v>
      </c>
      <c r="X28" s="145"/>
      <c r="Y28" s="146" t="str" cm="1">
        <f t="array" ref="Y28">IF(X28,$H28/$J28,"-")</f>
        <v>-</v>
      </c>
      <c r="Z28" s="144" t="s">
        <v>58</v>
      </c>
      <c r="AA28" s="134"/>
    </row>
    <row r="29" spans="1:27" ht="14.5" customHeight="1">
      <c r="A29" s="119"/>
      <c r="B29" s="120"/>
      <c r="C29" s="135">
        <v>26</v>
      </c>
      <c r="D29" s="136" t="str" cm="1">
        <f t="array" ref="D29">IF(VLOOKUP($C29,'Planejamento de custo '!$C$6:$I$56,3)=0,"-",VLOOKUP($C29,'Planejamento de custo '!$C$6:$I$56,3))</f>
        <v>-</v>
      </c>
      <c r="E29" s="136" t="str" cm="1">
        <f t="array" ref="E29">IF(VLOOKUP($C29,'Planejamento de custo '!$C$6:$I$56,4)=0,"-",VLOOKUP($C29,'Planejamento de custo '!$C$6:$I$56,4))</f>
        <v>-</v>
      </c>
      <c r="F29" s="136" t="str" cm="1">
        <f t="array" ref="F29">IF(VLOOKUP($C29,'Planejamento de custo '!$C$6:$I$56,5)=0,"-",VLOOKUP($C29,'Planejamento de custo '!$C$6:$I$56,5))</f>
        <v>-</v>
      </c>
      <c r="G29" s="136" t="str" cm="1">
        <f t="array" ref="G29">IF(VLOOKUP($C29,'Planejamento de custo '!$C$6:$I$56,6)=0,"-",VLOOKUP($C29,'Planejamento de custo '!$C$6:$I$56,6))</f>
        <v>-</v>
      </c>
      <c r="H29" s="147" t="str" cm="1">
        <f t="array" ref="H29">IF(VLOOKUP($C29,'Planejamento de custo '!$C$6:$Q$56,14)=0,"-",VLOOKUP($C29,'Planejamento de custo '!$C$6:$Q$56,14))</f>
        <v>-</v>
      </c>
      <c r="I29" s="146" t="str" cm="1">
        <f t="array" ref="I29">IFERROR(H29/SUM($H$4:$H$53),"-")</f>
        <v>-</v>
      </c>
      <c r="J29" s="146" t="str" cm="1">
        <f t="array" ref="J29">IF(VLOOKUP($C29,'Planejamento de custo '!$C$6:$I$56,7)=0,"-",VLOOKUP($C29,'Planejamento de custo '!$C$6:$I$56,7))</f>
        <v>-</v>
      </c>
      <c r="K29" s="141" t="s">
        <v>57</v>
      </c>
      <c r="L29" s="142"/>
      <c r="M29" s="146" t="str" cm="1">
        <f t="array" ref="M29">IF(L29,$H29/$J29,"-")</f>
        <v>-</v>
      </c>
      <c r="N29" s="144" t="s">
        <v>58</v>
      </c>
      <c r="O29" s="145"/>
      <c r="P29" s="146" t="str" cm="1">
        <f t="array" ref="P29">IF(O29,$H29/$J29,"-")</f>
        <v>-</v>
      </c>
      <c r="Q29" s="144" t="s">
        <v>58</v>
      </c>
      <c r="R29" s="145"/>
      <c r="S29" s="146" t="str" cm="1">
        <f t="array" ref="S29">IF(R29,$H29/$J29,"-")</f>
        <v>-</v>
      </c>
      <c r="T29" s="144" t="s">
        <v>58</v>
      </c>
      <c r="U29" s="145"/>
      <c r="V29" s="146" t="str" cm="1">
        <f t="array" ref="V29">IF(U29,$H29/$J29,"-")</f>
        <v>-</v>
      </c>
      <c r="W29" s="144" t="s">
        <v>58</v>
      </c>
      <c r="X29" s="145"/>
      <c r="Y29" s="146" t="str" cm="1">
        <f t="array" ref="Y29">IF(X29,$H29/$J29,"-")</f>
        <v>-</v>
      </c>
      <c r="Z29" s="144" t="s">
        <v>58</v>
      </c>
      <c r="AA29" s="134"/>
    </row>
    <row r="30" spans="1:27" ht="14.5" customHeight="1">
      <c r="A30" s="119"/>
      <c r="B30" s="120"/>
      <c r="C30" s="135">
        <v>27</v>
      </c>
      <c r="D30" s="136" t="str" cm="1">
        <f t="array" ref="D30">IF(VLOOKUP($C30,'Planejamento de custo '!$C$6:$I$56,3)=0,"-",VLOOKUP($C30,'Planejamento de custo '!$C$6:$I$56,3))</f>
        <v>-</v>
      </c>
      <c r="E30" s="136" t="str" cm="1">
        <f t="array" ref="E30">IF(VLOOKUP($C30,'Planejamento de custo '!$C$6:$I$56,4)=0,"-",VLOOKUP($C30,'Planejamento de custo '!$C$6:$I$56,4))</f>
        <v>-</v>
      </c>
      <c r="F30" s="136" t="str" cm="1">
        <f t="array" ref="F30">IF(VLOOKUP($C30,'Planejamento de custo '!$C$6:$I$56,5)=0,"-",VLOOKUP($C30,'Planejamento de custo '!$C$6:$I$56,5))</f>
        <v>-</v>
      </c>
      <c r="G30" s="136" t="str" cm="1">
        <f t="array" ref="G30">IF(VLOOKUP($C30,'Planejamento de custo '!$C$6:$I$56,6)=0,"-",VLOOKUP($C30,'Planejamento de custo '!$C$6:$I$56,6))</f>
        <v>-</v>
      </c>
      <c r="H30" s="147" t="str" cm="1">
        <f t="array" ref="H30">IF(VLOOKUP($C30,'Planejamento de custo '!$C$6:$Q$56,14)=0,"-",VLOOKUP($C30,'Planejamento de custo '!$C$6:$Q$56,14))</f>
        <v>-</v>
      </c>
      <c r="I30" s="146" t="str" cm="1">
        <f t="array" ref="I30">IFERROR(H30/SUM($H$4:$H$53),"-")</f>
        <v>-</v>
      </c>
      <c r="J30" s="146" t="str" cm="1">
        <f t="array" ref="J30">IF(VLOOKUP($C30,'Planejamento de custo '!$C$6:$I$56,7)=0,"-",VLOOKUP($C30,'Planejamento de custo '!$C$6:$I$56,7))</f>
        <v>-</v>
      </c>
      <c r="K30" s="141" t="s">
        <v>57</v>
      </c>
      <c r="L30" s="142"/>
      <c r="M30" s="146" t="str" cm="1">
        <f t="array" ref="M30">IF(L30,$H30/$J30,"-")</f>
        <v>-</v>
      </c>
      <c r="N30" s="144" t="s">
        <v>58</v>
      </c>
      <c r="O30" s="145"/>
      <c r="P30" s="146" t="str" cm="1">
        <f t="array" ref="P30">IF(O30,$H30/$J30,"-")</f>
        <v>-</v>
      </c>
      <c r="Q30" s="144" t="s">
        <v>58</v>
      </c>
      <c r="R30" s="145"/>
      <c r="S30" s="146" t="str" cm="1">
        <f t="array" ref="S30">IF(R30,$H30/$J30,"-")</f>
        <v>-</v>
      </c>
      <c r="T30" s="144" t="s">
        <v>58</v>
      </c>
      <c r="U30" s="145"/>
      <c r="V30" s="146" t="str" cm="1">
        <f t="array" ref="V30">IF(U30,$H30/$J30,"-")</f>
        <v>-</v>
      </c>
      <c r="W30" s="144" t="s">
        <v>58</v>
      </c>
      <c r="X30" s="145"/>
      <c r="Y30" s="146" t="str" cm="1">
        <f t="array" ref="Y30">IF(X30,$H30/$J30,"-")</f>
        <v>-</v>
      </c>
      <c r="Z30" s="144" t="s">
        <v>58</v>
      </c>
      <c r="AA30" s="134"/>
    </row>
    <row r="31" spans="1:27" ht="14.5" customHeight="1">
      <c r="A31" s="119"/>
      <c r="B31" s="120"/>
      <c r="C31" s="135">
        <v>28</v>
      </c>
      <c r="D31" s="136" t="str" cm="1">
        <f t="array" ref="D31">IF(VLOOKUP($C31,'Planejamento de custo '!$C$6:$I$56,3)=0,"-",VLOOKUP($C31,'Planejamento de custo '!$C$6:$I$56,3))</f>
        <v>-</v>
      </c>
      <c r="E31" s="136" t="str" cm="1">
        <f t="array" ref="E31">IF(VLOOKUP($C31,'Planejamento de custo '!$C$6:$I$56,4)=0,"-",VLOOKUP($C31,'Planejamento de custo '!$C$6:$I$56,4))</f>
        <v>-</v>
      </c>
      <c r="F31" s="136" t="str" cm="1">
        <f t="array" ref="F31">IF(VLOOKUP($C31,'Planejamento de custo '!$C$6:$I$56,5)=0,"-",VLOOKUP($C31,'Planejamento de custo '!$C$6:$I$56,5))</f>
        <v>-</v>
      </c>
      <c r="G31" s="136" t="str" cm="1">
        <f t="array" ref="G31">IF(VLOOKUP($C31,'Planejamento de custo '!$C$6:$I$56,6)=0,"-",VLOOKUP($C31,'Planejamento de custo '!$C$6:$I$56,6))</f>
        <v>-</v>
      </c>
      <c r="H31" s="147" t="str" cm="1">
        <f t="array" ref="H31">IF(VLOOKUP($C31,'Planejamento de custo '!$C$6:$Q$56,14)=0,"-",VLOOKUP($C31,'Planejamento de custo '!$C$6:$Q$56,14))</f>
        <v>-</v>
      </c>
      <c r="I31" s="146" t="str" cm="1">
        <f t="array" ref="I31">IFERROR(H31/SUM($H$4:$H$53),"-")</f>
        <v>-</v>
      </c>
      <c r="J31" s="146" t="str" cm="1">
        <f t="array" ref="J31">IF(VLOOKUP($C31,'Planejamento de custo '!$C$6:$I$56,7)=0,"-",VLOOKUP($C31,'Planejamento de custo '!$C$6:$I$56,7))</f>
        <v>-</v>
      </c>
      <c r="K31" s="141" t="s">
        <v>57</v>
      </c>
      <c r="L31" s="142"/>
      <c r="M31" s="146" t="str" cm="1">
        <f t="array" ref="M31">IF(L31,$H31/$J31,"-")</f>
        <v>-</v>
      </c>
      <c r="N31" s="144" t="s">
        <v>58</v>
      </c>
      <c r="O31" s="145"/>
      <c r="P31" s="146" t="str" cm="1">
        <f t="array" ref="P31">IF(O31,$H31/$J31,"-")</f>
        <v>-</v>
      </c>
      <c r="Q31" s="144" t="s">
        <v>58</v>
      </c>
      <c r="R31" s="145"/>
      <c r="S31" s="146" t="str" cm="1">
        <f t="array" ref="S31">IF(R31,$H31/$J31,"-")</f>
        <v>-</v>
      </c>
      <c r="T31" s="144" t="s">
        <v>58</v>
      </c>
      <c r="U31" s="145"/>
      <c r="V31" s="146" t="str" cm="1">
        <f t="array" ref="V31">IF(U31,$H31/$J31,"-")</f>
        <v>-</v>
      </c>
      <c r="W31" s="144" t="s">
        <v>58</v>
      </c>
      <c r="X31" s="145"/>
      <c r="Y31" s="146" t="str" cm="1">
        <f t="array" ref="Y31">IF(X31,$H31/$J31,"-")</f>
        <v>-</v>
      </c>
      <c r="Z31" s="144" t="s">
        <v>58</v>
      </c>
      <c r="AA31" s="134"/>
    </row>
    <row r="32" spans="1:27" ht="14.5" customHeight="1">
      <c r="A32" s="119"/>
      <c r="B32" s="120"/>
      <c r="C32" s="135">
        <v>29</v>
      </c>
      <c r="D32" s="136" t="str" cm="1">
        <f t="array" ref="D32">IF(VLOOKUP($C32,'Planejamento de custo '!$C$6:$I$56,3)=0,"-",VLOOKUP($C32,'Planejamento de custo '!$C$6:$I$56,3))</f>
        <v>-</v>
      </c>
      <c r="E32" s="136" t="str" cm="1">
        <f t="array" ref="E32">IF(VLOOKUP($C32,'Planejamento de custo '!$C$6:$I$56,4)=0,"-",VLOOKUP($C32,'Planejamento de custo '!$C$6:$I$56,4))</f>
        <v>-</v>
      </c>
      <c r="F32" s="136" t="str" cm="1">
        <f t="array" ref="F32">IF(VLOOKUP($C32,'Planejamento de custo '!$C$6:$I$56,5)=0,"-",VLOOKUP($C32,'Planejamento de custo '!$C$6:$I$56,5))</f>
        <v>-</v>
      </c>
      <c r="G32" s="136" t="str" cm="1">
        <f t="array" ref="G32">IF(VLOOKUP($C32,'Planejamento de custo '!$C$6:$I$56,6)=0,"-",VLOOKUP($C32,'Planejamento de custo '!$C$6:$I$56,6))</f>
        <v>-</v>
      </c>
      <c r="H32" s="147" t="str" cm="1">
        <f t="array" ref="H32">IF(VLOOKUP($C32,'Planejamento de custo '!$C$6:$Q$56,14)=0,"-",VLOOKUP($C32,'Planejamento de custo '!$C$6:$Q$56,14))</f>
        <v>-</v>
      </c>
      <c r="I32" s="146" t="str" cm="1">
        <f t="array" ref="I32">IFERROR(H32/SUM($H$4:$H$53),"-")</f>
        <v>-</v>
      </c>
      <c r="J32" s="146" t="str" cm="1">
        <f t="array" ref="J32">IF(VLOOKUP($C32,'Planejamento de custo '!$C$6:$I$56,7)=0,"-",VLOOKUP($C32,'Planejamento de custo '!$C$6:$I$56,7))</f>
        <v>-</v>
      </c>
      <c r="K32" s="141" t="s">
        <v>57</v>
      </c>
      <c r="L32" s="142"/>
      <c r="M32" s="146" t="str" cm="1">
        <f t="array" ref="M32">IF(L32,$H32/$J32,"-")</f>
        <v>-</v>
      </c>
      <c r="N32" s="144" t="s">
        <v>58</v>
      </c>
      <c r="O32" s="145"/>
      <c r="P32" s="146" t="str" cm="1">
        <f t="array" ref="P32">IF(O32,$H32/$J32,"-")</f>
        <v>-</v>
      </c>
      <c r="Q32" s="144" t="s">
        <v>58</v>
      </c>
      <c r="R32" s="145"/>
      <c r="S32" s="146" t="str" cm="1">
        <f t="array" ref="S32">IF(R32,$H32/$J32,"-")</f>
        <v>-</v>
      </c>
      <c r="T32" s="144" t="s">
        <v>58</v>
      </c>
      <c r="U32" s="145"/>
      <c r="V32" s="146" t="str" cm="1">
        <f t="array" ref="V32">IF(U32,$H32/$J32,"-")</f>
        <v>-</v>
      </c>
      <c r="W32" s="144" t="s">
        <v>58</v>
      </c>
      <c r="X32" s="145"/>
      <c r="Y32" s="146" t="str" cm="1">
        <f t="array" ref="Y32">IF(X32,$H32/$J32,"-")</f>
        <v>-</v>
      </c>
      <c r="Z32" s="144" t="s">
        <v>58</v>
      </c>
      <c r="AA32" s="134"/>
    </row>
    <row r="33" spans="1:27" ht="14.5" customHeight="1">
      <c r="A33" s="119"/>
      <c r="B33" s="120"/>
      <c r="C33" s="135">
        <v>30</v>
      </c>
      <c r="D33" s="136" t="str" cm="1">
        <f t="array" ref="D33">IF(VLOOKUP($C33,'Planejamento de custo '!$C$6:$I$56,3)=0,"-",VLOOKUP($C33,'Planejamento de custo '!$C$6:$I$56,3))</f>
        <v>-</v>
      </c>
      <c r="E33" s="136" t="str" cm="1">
        <f t="array" ref="E33">IF(VLOOKUP($C33,'Planejamento de custo '!$C$6:$I$56,4)=0,"-",VLOOKUP($C33,'Planejamento de custo '!$C$6:$I$56,4))</f>
        <v>-</v>
      </c>
      <c r="F33" s="136" t="str" cm="1">
        <f t="array" ref="F33">IF(VLOOKUP($C33,'Planejamento de custo '!$C$6:$I$56,5)=0,"-",VLOOKUP($C33,'Planejamento de custo '!$C$6:$I$56,5))</f>
        <v>-</v>
      </c>
      <c r="G33" s="136" t="str" cm="1">
        <f t="array" ref="G33">IF(VLOOKUP($C33,'Planejamento de custo '!$C$6:$I$56,6)=0,"-",VLOOKUP($C33,'Planejamento de custo '!$C$6:$I$56,6))</f>
        <v>-</v>
      </c>
      <c r="H33" s="147" t="str" cm="1">
        <f t="array" ref="H33">IF(VLOOKUP($C33,'Planejamento de custo '!$C$6:$Q$56,14)=0,"-",VLOOKUP($C33,'Planejamento de custo '!$C$6:$Q$56,14))</f>
        <v>-</v>
      </c>
      <c r="I33" s="146" t="str" cm="1">
        <f t="array" ref="I33">IFERROR(H33/SUM($H$4:$H$53),"-")</f>
        <v>-</v>
      </c>
      <c r="J33" s="146" t="str" cm="1">
        <f t="array" ref="J33">IF(VLOOKUP($C33,'Planejamento de custo '!$C$6:$I$56,7)=0,"-",VLOOKUP($C33,'Planejamento de custo '!$C$6:$I$56,7))</f>
        <v>-</v>
      </c>
      <c r="K33" s="141" t="s">
        <v>57</v>
      </c>
      <c r="L33" s="142"/>
      <c r="M33" s="146" t="str" cm="1">
        <f t="array" ref="M33">IF(L33,$H33/$J33,"-")</f>
        <v>-</v>
      </c>
      <c r="N33" s="144" t="s">
        <v>58</v>
      </c>
      <c r="O33" s="145"/>
      <c r="P33" s="146" t="str" cm="1">
        <f t="array" ref="P33">IF(O33,$H33/$J33,"-")</f>
        <v>-</v>
      </c>
      <c r="Q33" s="144" t="s">
        <v>58</v>
      </c>
      <c r="R33" s="145"/>
      <c r="S33" s="146" t="str" cm="1">
        <f t="array" ref="S33">IF(R33,$H33/$J33,"-")</f>
        <v>-</v>
      </c>
      <c r="T33" s="144" t="s">
        <v>58</v>
      </c>
      <c r="U33" s="145"/>
      <c r="V33" s="146" t="str" cm="1">
        <f t="array" ref="V33">IF(U33,$H33/$J33,"-")</f>
        <v>-</v>
      </c>
      <c r="W33" s="144" t="s">
        <v>58</v>
      </c>
      <c r="X33" s="145"/>
      <c r="Y33" s="146" t="str" cm="1">
        <f t="array" ref="Y33">IF(X33,$H33/$J33,"-")</f>
        <v>-</v>
      </c>
      <c r="Z33" s="144" t="s">
        <v>58</v>
      </c>
      <c r="AA33" s="134"/>
    </row>
    <row r="34" spans="1:27" ht="14.5" customHeight="1">
      <c r="A34" s="119"/>
      <c r="B34" s="120"/>
      <c r="C34" s="135">
        <v>31</v>
      </c>
      <c r="D34" s="136" t="str" cm="1">
        <f t="array" ref="D34">IF(VLOOKUP($C34,'Planejamento de custo '!$C$6:$I$56,3)=0,"-",VLOOKUP($C34,'Planejamento de custo '!$C$6:$I$56,3))</f>
        <v>-</v>
      </c>
      <c r="E34" s="136" t="str" cm="1">
        <f t="array" ref="E34">IF(VLOOKUP($C34,'Planejamento de custo '!$C$6:$I$56,4)=0,"-",VLOOKUP($C34,'Planejamento de custo '!$C$6:$I$56,4))</f>
        <v>-</v>
      </c>
      <c r="F34" s="136" t="str" cm="1">
        <f t="array" ref="F34">IF(VLOOKUP($C34,'Planejamento de custo '!$C$6:$I$56,5)=0,"-",VLOOKUP($C34,'Planejamento de custo '!$C$6:$I$56,5))</f>
        <v>-</v>
      </c>
      <c r="G34" s="136" t="str" cm="1">
        <f t="array" ref="G34">IF(VLOOKUP($C34,'Planejamento de custo '!$C$6:$I$56,6)=0,"-",VLOOKUP($C34,'Planejamento de custo '!$C$6:$I$56,6))</f>
        <v>-</v>
      </c>
      <c r="H34" s="147" t="str" cm="1">
        <f t="array" ref="H34">IF(VLOOKUP($C34,'Planejamento de custo '!$C$6:$Q$56,14)=0,"-",VLOOKUP($C34,'Planejamento de custo '!$C$6:$Q$56,14))</f>
        <v>-</v>
      </c>
      <c r="I34" s="146" t="str" cm="1">
        <f t="array" ref="I34">IFERROR(H34/SUM($H$4:$H$53),"-")</f>
        <v>-</v>
      </c>
      <c r="J34" s="146" t="str" cm="1">
        <f t="array" ref="J34">IF(VLOOKUP($C34,'Planejamento de custo '!$C$6:$I$56,7)=0,"-",VLOOKUP($C34,'Planejamento de custo '!$C$6:$I$56,7))</f>
        <v>-</v>
      </c>
      <c r="K34" s="141" t="s">
        <v>57</v>
      </c>
      <c r="L34" s="142"/>
      <c r="M34" s="146" t="str" cm="1">
        <f t="array" ref="M34">IF(L34,$H34/$J34,"-")</f>
        <v>-</v>
      </c>
      <c r="N34" s="144" t="s">
        <v>58</v>
      </c>
      <c r="O34" s="145"/>
      <c r="P34" s="146" t="str" cm="1">
        <f t="array" ref="P34">IF(O34,$H34/$J34,"-")</f>
        <v>-</v>
      </c>
      <c r="Q34" s="144" t="s">
        <v>58</v>
      </c>
      <c r="R34" s="145"/>
      <c r="S34" s="146" t="str" cm="1">
        <f t="array" ref="S34">IF(R34,$H34/$J34,"-")</f>
        <v>-</v>
      </c>
      <c r="T34" s="144" t="s">
        <v>58</v>
      </c>
      <c r="U34" s="145"/>
      <c r="V34" s="146" t="str" cm="1">
        <f t="array" ref="V34">IF(U34,$H34/$J34,"-")</f>
        <v>-</v>
      </c>
      <c r="W34" s="144" t="s">
        <v>58</v>
      </c>
      <c r="X34" s="145"/>
      <c r="Y34" s="146" t="str" cm="1">
        <f t="array" ref="Y34">IF(X34,$H34/$J34,"-")</f>
        <v>-</v>
      </c>
      <c r="Z34" s="144" t="s">
        <v>58</v>
      </c>
      <c r="AA34" s="134"/>
    </row>
    <row r="35" spans="1:27" ht="14.5" customHeight="1">
      <c r="A35" s="119"/>
      <c r="B35" s="120"/>
      <c r="C35" s="135">
        <v>32</v>
      </c>
      <c r="D35" s="136" t="str" cm="1">
        <f t="array" ref="D35">IF(VLOOKUP($C35,'Planejamento de custo '!$C$6:$I$56,3)=0,"-",VLOOKUP($C35,'Planejamento de custo '!$C$6:$I$56,3))</f>
        <v>-</v>
      </c>
      <c r="E35" s="136" t="str" cm="1">
        <f t="array" ref="E35">IF(VLOOKUP($C35,'Planejamento de custo '!$C$6:$I$56,4)=0,"-",VLOOKUP($C35,'Planejamento de custo '!$C$6:$I$56,4))</f>
        <v>-</v>
      </c>
      <c r="F35" s="136" t="str" cm="1">
        <f t="array" ref="F35">IF(VLOOKUP($C35,'Planejamento de custo '!$C$6:$I$56,5)=0,"-",VLOOKUP($C35,'Planejamento de custo '!$C$6:$I$56,5))</f>
        <v>-</v>
      </c>
      <c r="G35" s="136" t="str" cm="1">
        <f t="array" ref="G35">IF(VLOOKUP($C35,'Planejamento de custo '!$C$6:$I$56,6)=0,"-",VLOOKUP($C35,'Planejamento de custo '!$C$6:$I$56,6))</f>
        <v>-</v>
      </c>
      <c r="H35" s="147" t="str" cm="1">
        <f t="array" ref="H35">IF(VLOOKUP($C35,'Planejamento de custo '!$C$6:$Q$56,14)=0,"-",VLOOKUP($C35,'Planejamento de custo '!$C$6:$Q$56,14))</f>
        <v>-</v>
      </c>
      <c r="I35" s="146" t="str" cm="1">
        <f t="array" ref="I35">IFERROR(H35/SUM($H$4:$H$53),"-")</f>
        <v>-</v>
      </c>
      <c r="J35" s="146" t="str" cm="1">
        <f t="array" ref="J35">IF(VLOOKUP($C35,'Planejamento de custo '!$C$6:$I$56,7)=0,"-",VLOOKUP($C35,'Planejamento de custo '!$C$6:$I$56,7))</f>
        <v>-</v>
      </c>
      <c r="K35" s="141" t="s">
        <v>57</v>
      </c>
      <c r="L35" s="142"/>
      <c r="M35" s="146" t="str" cm="1">
        <f t="array" ref="M35">IF(L35,$H35/$J35,"-")</f>
        <v>-</v>
      </c>
      <c r="N35" s="144" t="s">
        <v>58</v>
      </c>
      <c r="O35" s="145"/>
      <c r="P35" s="146" t="str" cm="1">
        <f t="array" ref="P35">IF(O35,$H35/$J35,"-")</f>
        <v>-</v>
      </c>
      <c r="Q35" s="144" t="s">
        <v>58</v>
      </c>
      <c r="R35" s="145"/>
      <c r="S35" s="146" t="str" cm="1">
        <f t="array" ref="S35">IF(R35,$H35/$J35,"-")</f>
        <v>-</v>
      </c>
      <c r="T35" s="144" t="s">
        <v>58</v>
      </c>
      <c r="U35" s="145"/>
      <c r="V35" s="146" t="str" cm="1">
        <f t="array" ref="V35">IF(U35,$H35/$J35,"-")</f>
        <v>-</v>
      </c>
      <c r="W35" s="144" t="s">
        <v>58</v>
      </c>
      <c r="X35" s="145"/>
      <c r="Y35" s="146" t="str" cm="1">
        <f t="array" ref="Y35">IF(X35,$H35/$J35,"-")</f>
        <v>-</v>
      </c>
      <c r="Z35" s="144" t="s">
        <v>58</v>
      </c>
      <c r="AA35" s="134"/>
    </row>
    <row r="36" spans="1:27" ht="14.5" customHeight="1">
      <c r="A36" s="119"/>
      <c r="B36" s="120"/>
      <c r="C36" s="135">
        <v>33</v>
      </c>
      <c r="D36" s="136" t="str" cm="1">
        <f t="array" ref="D36">IF(VLOOKUP($C36,'Planejamento de custo '!$C$6:$I$56,3)=0,"-",VLOOKUP($C36,'Planejamento de custo '!$C$6:$I$56,3))</f>
        <v>-</v>
      </c>
      <c r="E36" s="136" t="str" cm="1">
        <f t="array" ref="E36">IF(VLOOKUP($C36,'Planejamento de custo '!$C$6:$I$56,4)=0,"-",VLOOKUP($C36,'Planejamento de custo '!$C$6:$I$56,4))</f>
        <v>-</v>
      </c>
      <c r="F36" s="136" t="str" cm="1">
        <f t="array" ref="F36">IF(VLOOKUP($C36,'Planejamento de custo '!$C$6:$I$56,5)=0,"-",VLOOKUP($C36,'Planejamento de custo '!$C$6:$I$56,5))</f>
        <v>-</v>
      </c>
      <c r="G36" s="136" t="str" cm="1">
        <f t="array" ref="G36">IF(VLOOKUP($C36,'Planejamento de custo '!$C$6:$I$56,6)=0,"-",VLOOKUP($C36,'Planejamento de custo '!$C$6:$I$56,6))</f>
        <v>-</v>
      </c>
      <c r="H36" s="147" t="str" cm="1">
        <f t="array" ref="H36">IF(VLOOKUP($C36,'Planejamento de custo '!$C$6:$Q$56,14)=0,"-",VLOOKUP($C36,'Planejamento de custo '!$C$6:$Q$56,14))</f>
        <v>-</v>
      </c>
      <c r="I36" s="146" t="str" cm="1">
        <f t="array" ref="I36">IFERROR(H36/SUM($H$4:$H$53),"-")</f>
        <v>-</v>
      </c>
      <c r="J36" s="146" t="str" cm="1">
        <f t="array" ref="J36">IF(VLOOKUP($C36,'Planejamento de custo '!$C$6:$I$56,7)=0,"-",VLOOKUP($C36,'Planejamento de custo '!$C$6:$I$56,7))</f>
        <v>-</v>
      </c>
      <c r="K36" s="141" t="s">
        <v>57</v>
      </c>
      <c r="L36" s="142"/>
      <c r="M36" s="146" t="str" cm="1">
        <f t="array" ref="M36">IF(L36,$H36/$J36,"-")</f>
        <v>-</v>
      </c>
      <c r="N36" s="144" t="s">
        <v>58</v>
      </c>
      <c r="O36" s="145"/>
      <c r="P36" s="146" t="str" cm="1">
        <f t="array" ref="P36">IF(O36,$H36/$J36,"-")</f>
        <v>-</v>
      </c>
      <c r="Q36" s="144" t="s">
        <v>58</v>
      </c>
      <c r="R36" s="145"/>
      <c r="S36" s="146" t="str" cm="1">
        <f t="array" ref="S36">IF(R36,$H36/$J36,"-")</f>
        <v>-</v>
      </c>
      <c r="T36" s="144" t="s">
        <v>58</v>
      </c>
      <c r="U36" s="145"/>
      <c r="V36" s="146" t="str" cm="1">
        <f t="array" ref="V36">IF(U36,$H36/$J36,"-")</f>
        <v>-</v>
      </c>
      <c r="W36" s="144" t="s">
        <v>58</v>
      </c>
      <c r="X36" s="145"/>
      <c r="Y36" s="146" t="str" cm="1">
        <f t="array" ref="Y36">IF(X36,$H36/$J36,"-")</f>
        <v>-</v>
      </c>
      <c r="Z36" s="144" t="s">
        <v>58</v>
      </c>
      <c r="AA36" s="134"/>
    </row>
    <row r="37" spans="1:27" ht="14.5" customHeight="1">
      <c r="A37" s="119"/>
      <c r="B37" s="120"/>
      <c r="C37" s="135">
        <v>34</v>
      </c>
      <c r="D37" s="136" t="str" cm="1">
        <f t="array" ref="D37">IF(VLOOKUP($C37,'Planejamento de custo '!$C$6:$I$56,3)=0,"-",VLOOKUP($C37,'Planejamento de custo '!$C$6:$I$56,3))</f>
        <v>-</v>
      </c>
      <c r="E37" s="136" t="str" cm="1">
        <f t="array" ref="E37">IF(VLOOKUP($C37,'Planejamento de custo '!$C$6:$I$56,4)=0,"-",VLOOKUP($C37,'Planejamento de custo '!$C$6:$I$56,4))</f>
        <v>-</v>
      </c>
      <c r="F37" s="136" t="str" cm="1">
        <f t="array" ref="F37">IF(VLOOKUP($C37,'Planejamento de custo '!$C$6:$I$56,5)=0,"-",VLOOKUP($C37,'Planejamento de custo '!$C$6:$I$56,5))</f>
        <v>-</v>
      </c>
      <c r="G37" s="136" t="str" cm="1">
        <f t="array" ref="G37">IF(VLOOKUP($C37,'Planejamento de custo '!$C$6:$I$56,6)=0,"-",VLOOKUP($C37,'Planejamento de custo '!$C$6:$I$56,6))</f>
        <v>-</v>
      </c>
      <c r="H37" s="147" t="str" cm="1">
        <f t="array" ref="H37">IF(VLOOKUP($C37,'Planejamento de custo '!$C$6:$Q$56,14)=0,"-",VLOOKUP($C37,'Planejamento de custo '!$C$6:$Q$56,14))</f>
        <v>-</v>
      </c>
      <c r="I37" s="146" t="str" cm="1">
        <f t="array" ref="I37">IFERROR(H37/SUM($H$4:$H$53),"-")</f>
        <v>-</v>
      </c>
      <c r="J37" s="146" t="str" cm="1">
        <f t="array" ref="J37">IF(VLOOKUP($C37,'Planejamento de custo '!$C$6:$I$56,7)=0,"-",VLOOKUP($C37,'Planejamento de custo '!$C$6:$I$56,7))</f>
        <v>-</v>
      </c>
      <c r="K37" s="141" t="s">
        <v>57</v>
      </c>
      <c r="L37" s="142"/>
      <c r="M37" s="146" t="str" cm="1">
        <f t="array" ref="M37">IF(L37,$H37/$J37,"-")</f>
        <v>-</v>
      </c>
      <c r="N37" s="144" t="s">
        <v>58</v>
      </c>
      <c r="O37" s="145"/>
      <c r="P37" s="146" t="str" cm="1">
        <f t="array" ref="P37">IF(O37,$H37/$J37,"-")</f>
        <v>-</v>
      </c>
      <c r="Q37" s="144" t="s">
        <v>58</v>
      </c>
      <c r="R37" s="145"/>
      <c r="S37" s="146" t="str" cm="1">
        <f t="array" ref="S37">IF(R37,$H37/$J37,"-")</f>
        <v>-</v>
      </c>
      <c r="T37" s="144" t="s">
        <v>58</v>
      </c>
      <c r="U37" s="145"/>
      <c r="V37" s="146" t="str" cm="1">
        <f t="array" ref="V37">IF(U37,$H37/$J37,"-")</f>
        <v>-</v>
      </c>
      <c r="W37" s="144" t="s">
        <v>58</v>
      </c>
      <c r="X37" s="145"/>
      <c r="Y37" s="146" t="str" cm="1">
        <f t="array" ref="Y37">IF(X37,$H37/$J37,"-")</f>
        <v>-</v>
      </c>
      <c r="Z37" s="144" t="s">
        <v>58</v>
      </c>
      <c r="AA37" s="134"/>
    </row>
    <row r="38" spans="1:27" ht="14.5" customHeight="1">
      <c r="A38" s="119"/>
      <c r="B38" s="120"/>
      <c r="C38" s="135">
        <v>35</v>
      </c>
      <c r="D38" s="136" t="str" cm="1">
        <f t="array" ref="D38">IF(VLOOKUP($C38,'Planejamento de custo '!$C$6:$I$56,3)=0,"-",VLOOKUP($C38,'Planejamento de custo '!$C$6:$I$56,3))</f>
        <v>-</v>
      </c>
      <c r="E38" s="136" t="str" cm="1">
        <f t="array" ref="E38">IF(VLOOKUP($C38,'Planejamento de custo '!$C$6:$I$56,4)=0,"-",VLOOKUP($C38,'Planejamento de custo '!$C$6:$I$56,4))</f>
        <v>-</v>
      </c>
      <c r="F38" s="136" t="str" cm="1">
        <f t="array" ref="F38">IF(VLOOKUP($C38,'Planejamento de custo '!$C$6:$I$56,5)=0,"-",VLOOKUP($C38,'Planejamento de custo '!$C$6:$I$56,5))</f>
        <v>-</v>
      </c>
      <c r="G38" s="136" t="str" cm="1">
        <f t="array" ref="G38">IF(VLOOKUP($C38,'Planejamento de custo '!$C$6:$I$56,6)=0,"-",VLOOKUP($C38,'Planejamento de custo '!$C$6:$I$56,6))</f>
        <v>-</v>
      </c>
      <c r="H38" s="147" t="str" cm="1">
        <f t="array" ref="H38">IF(VLOOKUP($C38,'Planejamento de custo '!$C$6:$Q$56,14)=0,"-",VLOOKUP($C38,'Planejamento de custo '!$C$6:$Q$56,14))</f>
        <v>-</v>
      </c>
      <c r="I38" s="146" t="str" cm="1">
        <f t="array" ref="I38">IFERROR(H38/SUM($H$4:$H$53),"-")</f>
        <v>-</v>
      </c>
      <c r="J38" s="146" t="str" cm="1">
        <f t="array" ref="J38">IF(VLOOKUP($C38,'Planejamento de custo '!$C$6:$I$56,7)=0,"-",VLOOKUP($C38,'Planejamento de custo '!$C$6:$I$56,7))</f>
        <v>-</v>
      </c>
      <c r="K38" s="141" t="s">
        <v>57</v>
      </c>
      <c r="L38" s="142"/>
      <c r="M38" s="146" t="str" cm="1">
        <f t="array" ref="M38">IF(L38,$H38/$J38,"-")</f>
        <v>-</v>
      </c>
      <c r="N38" s="144" t="s">
        <v>58</v>
      </c>
      <c r="O38" s="145"/>
      <c r="P38" s="146" t="str" cm="1">
        <f t="array" ref="P38">IF(O38,$H38/$J38,"-")</f>
        <v>-</v>
      </c>
      <c r="Q38" s="144" t="s">
        <v>58</v>
      </c>
      <c r="R38" s="145"/>
      <c r="S38" s="146" t="str" cm="1">
        <f t="array" ref="S38">IF(R38,$H38/$J38,"-")</f>
        <v>-</v>
      </c>
      <c r="T38" s="144" t="s">
        <v>58</v>
      </c>
      <c r="U38" s="145"/>
      <c r="V38" s="146" t="str" cm="1">
        <f t="array" ref="V38">IF(U38,$H38/$J38,"-")</f>
        <v>-</v>
      </c>
      <c r="W38" s="144" t="s">
        <v>58</v>
      </c>
      <c r="X38" s="145"/>
      <c r="Y38" s="146" t="str" cm="1">
        <f t="array" ref="Y38">IF(X38,$H38/$J38,"-")</f>
        <v>-</v>
      </c>
      <c r="Z38" s="144" t="s">
        <v>58</v>
      </c>
      <c r="AA38" s="134"/>
    </row>
    <row r="39" spans="1:27" ht="14.5" customHeight="1">
      <c r="A39" s="119"/>
      <c r="B39" s="120"/>
      <c r="C39" s="135">
        <v>36</v>
      </c>
      <c r="D39" s="136" t="str" cm="1">
        <f t="array" ref="D39">IF(VLOOKUP($C39,'Planejamento de custo '!$C$6:$I$56,3)=0,"-",VLOOKUP($C39,'Planejamento de custo '!$C$6:$I$56,3))</f>
        <v>-</v>
      </c>
      <c r="E39" s="136" t="str" cm="1">
        <f t="array" ref="E39">IF(VLOOKUP($C39,'Planejamento de custo '!$C$6:$I$56,4)=0,"-",VLOOKUP($C39,'Planejamento de custo '!$C$6:$I$56,4))</f>
        <v>-</v>
      </c>
      <c r="F39" s="136" t="str" cm="1">
        <f t="array" ref="F39">IF(VLOOKUP($C39,'Planejamento de custo '!$C$6:$I$56,5)=0,"-",VLOOKUP($C39,'Planejamento de custo '!$C$6:$I$56,5))</f>
        <v>-</v>
      </c>
      <c r="G39" s="136" t="str" cm="1">
        <f t="array" ref="G39">IF(VLOOKUP($C39,'Planejamento de custo '!$C$6:$I$56,6)=0,"-",VLOOKUP($C39,'Planejamento de custo '!$C$6:$I$56,6))</f>
        <v>-</v>
      </c>
      <c r="H39" s="147" t="str" cm="1">
        <f t="array" ref="H39">IF(VLOOKUP($C39,'Planejamento de custo '!$C$6:$Q$56,14)=0,"-",VLOOKUP($C39,'Planejamento de custo '!$C$6:$Q$56,14))</f>
        <v>-</v>
      </c>
      <c r="I39" s="146" t="str" cm="1">
        <f t="array" ref="I39">IFERROR(H39/SUM($H$4:$H$53),"-")</f>
        <v>-</v>
      </c>
      <c r="J39" s="146" t="str" cm="1">
        <f t="array" ref="J39">IF(VLOOKUP($C39,'Planejamento de custo '!$C$6:$I$56,7)=0,"-",VLOOKUP($C39,'Planejamento de custo '!$C$6:$I$56,7))</f>
        <v>-</v>
      </c>
      <c r="K39" s="141" t="s">
        <v>57</v>
      </c>
      <c r="L39" s="142"/>
      <c r="M39" s="146" t="str" cm="1">
        <f t="array" ref="M39">IF(L39,$H39/$J39,"-")</f>
        <v>-</v>
      </c>
      <c r="N39" s="144" t="s">
        <v>58</v>
      </c>
      <c r="O39" s="145"/>
      <c r="P39" s="146" t="str" cm="1">
        <f t="array" ref="P39">IF(O39,$H39/$J39,"-")</f>
        <v>-</v>
      </c>
      <c r="Q39" s="144" t="s">
        <v>58</v>
      </c>
      <c r="R39" s="145"/>
      <c r="S39" s="146" t="str" cm="1">
        <f t="array" ref="S39">IF(R39,$H39/$J39,"-")</f>
        <v>-</v>
      </c>
      <c r="T39" s="144" t="s">
        <v>58</v>
      </c>
      <c r="U39" s="145"/>
      <c r="V39" s="146" t="str" cm="1">
        <f t="array" ref="V39">IF(U39,$H39/$J39,"-")</f>
        <v>-</v>
      </c>
      <c r="W39" s="144" t="s">
        <v>58</v>
      </c>
      <c r="X39" s="145"/>
      <c r="Y39" s="146" t="str" cm="1">
        <f t="array" ref="Y39">IF(X39,$H39/$J39,"-")</f>
        <v>-</v>
      </c>
      <c r="Z39" s="144" t="s">
        <v>58</v>
      </c>
      <c r="AA39" s="134"/>
    </row>
    <row r="40" spans="1:27" ht="14.5" customHeight="1">
      <c r="A40" s="119"/>
      <c r="B40" s="120"/>
      <c r="C40" s="135">
        <v>37</v>
      </c>
      <c r="D40" s="136" t="str" cm="1">
        <f t="array" ref="D40">IF(VLOOKUP($C40,'Planejamento de custo '!$C$6:$I$56,3)=0,"-",VLOOKUP($C40,'Planejamento de custo '!$C$6:$I$56,3))</f>
        <v>-</v>
      </c>
      <c r="E40" s="136" t="str" cm="1">
        <f t="array" ref="E40">IF(VLOOKUP($C40,'Planejamento de custo '!$C$6:$I$56,4)=0,"-",VLOOKUP($C40,'Planejamento de custo '!$C$6:$I$56,4))</f>
        <v>-</v>
      </c>
      <c r="F40" s="136" t="str" cm="1">
        <f t="array" ref="F40">IF(VLOOKUP($C40,'Planejamento de custo '!$C$6:$I$56,5)=0,"-",VLOOKUP($C40,'Planejamento de custo '!$C$6:$I$56,5))</f>
        <v>-</v>
      </c>
      <c r="G40" s="136" t="str" cm="1">
        <f t="array" ref="G40">IF(VLOOKUP($C40,'Planejamento de custo '!$C$6:$I$56,6)=0,"-",VLOOKUP($C40,'Planejamento de custo '!$C$6:$I$56,6))</f>
        <v>-</v>
      </c>
      <c r="H40" s="147" t="str" cm="1">
        <f t="array" ref="H40">IF(VLOOKUP($C40,'Planejamento de custo '!$C$6:$Q$56,14)=0,"-",VLOOKUP($C40,'Planejamento de custo '!$C$6:$Q$56,14))</f>
        <v>-</v>
      </c>
      <c r="I40" s="146" t="str" cm="1">
        <f t="array" ref="I40">IFERROR(H40/SUM($H$4:$H$53),"-")</f>
        <v>-</v>
      </c>
      <c r="J40" s="146" t="str" cm="1">
        <f t="array" ref="J40">IF(VLOOKUP($C40,'Planejamento de custo '!$C$6:$I$56,7)=0,"-",VLOOKUP($C40,'Planejamento de custo '!$C$6:$I$56,7))</f>
        <v>-</v>
      </c>
      <c r="K40" s="141" t="s">
        <v>57</v>
      </c>
      <c r="L40" s="142"/>
      <c r="M40" s="146" t="str" cm="1">
        <f t="array" ref="M40">IF(L40,$H40/$J40,"-")</f>
        <v>-</v>
      </c>
      <c r="N40" s="144" t="s">
        <v>58</v>
      </c>
      <c r="O40" s="145"/>
      <c r="P40" s="146" t="str" cm="1">
        <f t="array" ref="P40">IF(O40,$H40/$J40,"-")</f>
        <v>-</v>
      </c>
      <c r="Q40" s="144" t="s">
        <v>58</v>
      </c>
      <c r="R40" s="145"/>
      <c r="S40" s="146" t="str" cm="1">
        <f t="array" ref="S40">IF(R40,$H40/$J40,"-")</f>
        <v>-</v>
      </c>
      <c r="T40" s="144" t="s">
        <v>58</v>
      </c>
      <c r="U40" s="145"/>
      <c r="V40" s="146" t="str" cm="1">
        <f t="array" ref="V40">IF(U40,$H40/$J40,"-")</f>
        <v>-</v>
      </c>
      <c r="W40" s="144" t="s">
        <v>58</v>
      </c>
      <c r="X40" s="145"/>
      <c r="Y40" s="146" t="str" cm="1">
        <f t="array" ref="Y40">IF(X40,$H40/$J40,"-")</f>
        <v>-</v>
      </c>
      <c r="Z40" s="144" t="s">
        <v>58</v>
      </c>
      <c r="AA40" s="134"/>
    </row>
    <row r="41" spans="1:27" ht="14.5" customHeight="1">
      <c r="A41" s="119"/>
      <c r="B41" s="120"/>
      <c r="C41" s="135">
        <v>38</v>
      </c>
      <c r="D41" s="136" t="str" cm="1">
        <f t="array" ref="D41">IF(VLOOKUP($C41,'Planejamento de custo '!$C$6:$I$56,3)=0,"-",VLOOKUP($C41,'Planejamento de custo '!$C$6:$I$56,3))</f>
        <v>-</v>
      </c>
      <c r="E41" s="136" t="str" cm="1">
        <f t="array" ref="E41">IF(VLOOKUP($C41,'Planejamento de custo '!$C$6:$I$56,4)=0,"-",VLOOKUP($C41,'Planejamento de custo '!$C$6:$I$56,4))</f>
        <v>-</v>
      </c>
      <c r="F41" s="136" t="str" cm="1">
        <f t="array" ref="F41">IF(VLOOKUP($C41,'Planejamento de custo '!$C$6:$I$56,5)=0,"-",VLOOKUP($C41,'Planejamento de custo '!$C$6:$I$56,5))</f>
        <v>-</v>
      </c>
      <c r="G41" s="136" t="str" cm="1">
        <f t="array" ref="G41">IF(VLOOKUP($C41,'Planejamento de custo '!$C$6:$I$56,6)=0,"-",VLOOKUP($C41,'Planejamento de custo '!$C$6:$I$56,6))</f>
        <v>-</v>
      </c>
      <c r="H41" s="147" t="str" cm="1">
        <f t="array" ref="H41">IF(VLOOKUP($C41,'Planejamento de custo '!$C$6:$Q$56,14)=0,"-",VLOOKUP($C41,'Planejamento de custo '!$C$6:$Q$56,14))</f>
        <v>-</v>
      </c>
      <c r="I41" s="146" t="str" cm="1">
        <f t="array" ref="I41">IFERROR(H41/SUM($H$4:$H$53),"-")</f>
        <v>-</v>
      </c>
      <c r="J41" s="146" t="str" cm="1">
        <f t="array" ref="J41">IF(VLOOKUP($C41,'Planejamento de custo '!$C$6:$I$56,7)=0,"-",VLOOKUP($C41,'Planejamento de custo '!$C$6:$I$56,7))</f>
        <v>-</v>
      </c>
      <c r="K41" s="141" t="s">
        <v>57</v>
      </c>
      <c r="L41" s="142"/>
      <c r="M41" s="146" t="str" cm="1">
        <f t="array" ref="M41">IF(L41,$H41/$J41,"-")</f>
        <v>-</v>
      </c>
      <c r="N41" s="144" t="s">
        <v>58</v>
      </c>
      <c r="O41" s="145"/>
      <c r="P41" s="146" t="str" cm="1">
        <f t="array" ref="P41">IF(O41,$H41/$J41,"-")</f>
        <v>-</v>
      </c>
      <c r="Q41" s="144" t="s">
        <v>58</v>
      </c>
      <c r="R41" s="145"/>
      <c r="S41" s="146" t="str" cm="1">
        <f t="array" ref="S41">IF(R41,$H41/$J41,"-")</f>
        <v>-</v>
      </c>
      <c r="T41" s="144" t="s">
        <v>58</v>
      </c>
      <c r="U41" s="145"/>
      <c r="V41" s="146" t="str" cm="1">
        <f t="array" ref="V41">IF(U41,$H41/$J41,"-")</f>
        <v>-</v>
      </c>
      <c r="W41" s="144" t="s">
        <v>58</v>
      </c>
      <c r="X41" s="145"/>
      <c r="Y41" s="146" t="str" cm="1">
        <f t="array" ref="Y41">IF(X41,$H41/$J41,"-")</f>
        <v>-</v>
      </c>
      <c r="Z41" s="144" t="s">
        <v>58</v>
      </c>
      <c r="AA41" s="134"/>
    </row>
    <row r="42" spans="1:27" ht="14.5" customHeight="1">
      <c r="A42" s="119"/>
      <c r="B42" s="120"/>
      <c r="C42" s="135">
        <v>39</v>
      </c>
      <c r="D42" s="136" t="str" cm="1">
        <f t="array" ref="D42">IF(VLOOKUP($C42,'Planejamento de custo '!$C$6:$I$56,3)=0,"-",VLOOKUP($C42,'Planejamento de custo '!$C$6:$I$56,3))</f>
        <v>-</v>
      </c>
      <c r="E42" s="136" t="str" cm="1">
        <f t="array" ref="E42">IF(VLOOKUP($C42,'Planejamento de custo '!$C$6:$I$56,4)=0,"-",VLOOKUP($C42,'Planejamento de custo '!$C$6:$I$56,4))</f>
        <v>-</v>
      </c>
      <c r="F42" s="136" t="str" cm="1">
        <f t="array" ref="F42">IF(VLOOKUP($C42,'Planejamento de custo '!$C$6:$I$56,5)=0,"-",VLOOKUP($C42,'Planejamento de custo '!$C$6:$I$56,5))</f>
        <v>-</v>
      </c>
      <c r="G42" s="136" t="str" cm="1">
        <f t="array" ref="G42">IF(VLOOKUP($C42,'Planejamento de custo '!$C$6:$I$56,6)=0,"-",VLOOKUP($C42,'Planejamento de custo '!$C$6:$I$56,6))</f>
        <v>-</v>
      </c>
      <c r="H42" s="147" t="str" cm="1">
        <f t="array" ref="H42">IF(VLOOKUP($C42,'Planejamento de custo '!$C$6:$Q$56,14)=0,"-",VLOOKUP($C42,'Planejamento de custo '!$C$6:$Q$56,14))</f>
        <v>-</v>
      </c>
      <c r="I42" s="146" t="str" cm="1">
        <f t="array" ref="I42">IFERROR(H42/SUM($H$4:$H$53),"-")</f>
        <v>-</v>
      </c>
      <c r="J42" s="146" t="str" cm="1">
        <f t="array" ref="J42">IF(VLOOKUP($C42,'Planejamento de custo '!$C$6:$I$56,7)=0,"-",VLOOKUP($C42,'Planejamento de custo '!$C$6:$I$56,7))</f>
        <v>-</v>
      </c>
      <c r="K42" s="141" t="s">
        <v>57</v>
      </c>
      <c r="L42" s="142"/>
      <c r="M42" s="146" t="str" cm="1">
        <f t="array" ref="M42">IF(L42,$H42/$J42,"-")</f>
        <v>-</v>
      </c>
      <c r="N42" s="144" t="s">
        <v>58</v>
      </c>
      <c r="O42" s="145"/>
      <c r="P42" s="146" t="str" cm="1">
        <f t="array" ref="P42">IF(O42,$H42/$J42,"-")</f>
        <v>-</v>
      </c>
      <c r="Q42" s="144" t="s">
        <v>58</v>
      </c>
      <c r="R42" s="145"/>
      <c r="S42" s="146" t="str" cm="1">
        <f t="array" ref="S42">IF(R42,$H42/$J42,"-")</f>
        <v>-</v>
      </c>
      <c r="T42" s="144" t="s">
        <v>58</v>
      </c>
      <c r="U42" s="145"/>
      <c r="V42" s="146" t="str" cm="1">
        <f t="array" ref="V42">IF(U42,$H42/$J42,"-")</f>
        <v>-</v>
      </c>
      <c r="W42" s="144" t="s">
        <v>58</v>
      </c>
      <c r="X42" s="145"/>
      <c r="Y42" s="146" t="str" cm="1">
        <f t="array" ref="Y42">IF(X42,$H42/$J42,"-")</f>
        <v>-</v>
      </c>
      <c r="Z42" s="144" t="s">
        <v>58</v>
      </c>
      <c r="AA42" s="134"/>
    </row>
    <row r="43" spans="1:27" ht="14.5" customHeight="1">
      <c r="A43" s="119"/>
      <c r="B43" s="120"/>
      <c r="C43" s="135">
        <v>40</v>
      </c>
      <c r="D43" s="136" t="str" cm="1">
        <f t="array" ref="D43">IF(VLOOKUP($C43,'Planejamento de custo '!$C$6:$I$56,3)=0,"-",VLOOKUP($C43,'Planejamento de custo '!$C$6:$I$56,3))</f>
        <v>-</v>
      </c>
      <c r="E43" s="136" t="str" cm="1">
        <f t="array" ref="E43">IF(VLOOKUP($C43,'Planejamento de custo '!$C$6:$I$56,4)=0,"-",VLOOKUP($C43,'Planejamento de custo '!$C$6:$I$56,4))</f>
        <v>-</v>
      </c>
      <c r="F43" s="136" t="str" cm="1">
        <f t="array" ref="F43">IF(VLOOKUP($C43,'Planejamento de custo '!$C$6:$I$56,5)=0,"-",VLOOKUP($C43,'Planejamento de custo '!$C$6:$I$56,5))</f>
        <v>-</v>
      </c>
      <c r="G43" s="136" t="str" cm="1">
        <f t="array" ref="G43">IF(VLOOKUP($C43,'Planejamento de custo '!$C$6:$I$56,6)=0,"-",VLOOKUP($C43,'Planejamento de custo '!$C$6:$I$56,6))</f>
        <v>-</v>
      </c>
      <c r="H43" s="147" t="str" cm="1">
        <f t="array" ref="H43">IF(VLOOKUP($C43,'Planejamento de custo '!$C$6:$Q$56,14)=0,"-",VLOOKUP($C43,'Planejamento de custo '!$C$6:$Q$56,14))</f>
        <v>-</v>
      </c>
      <c r="I43" s="146" t="str" cm="1">
        <f t="array" ref="I43">IFERROR(H43/SUM($H$4:$H$53),"-")</f>
        <v>-</v>
      </c>
      <c r="J43" s="146" t="str" cm="1">
        <f t="array" ref="J43">IF(VLOOKUP($C43,'Planejamento de custo '!$C$6:$I$56,7)=0,"-",VLOOKUP($C43,'Planejamento de custo '!$C$6:$I$56,7))</f>
        <v>-</v>
      </c>
      <c r="K43" s="141" t="s">
        <v>57</v>
      </c>
      <c r="L43" s="142"/>
      <c r="M43" s="146" t="str" cm="1">
        <f t="array" ref="M43">IF(L43,$H43/$J43,"-")</f>
        <v>-</v>
      </c>
      <c r="N43" s="144" t="s">
        <v>58</v>
      </c>
      <c r="O43" s="145"/>
      <c r="P43" s="146" t="str" cm="1">
        <f t="array" ref="P43">IF(O43,$H43/$J43,"-")</f>
        <v>-</v>
      </c>
      <c r="Q43" s="144" t="s">
        <v>58</v>
      </c>
      <c r="R43" s="145"/>
      <c r="S43" s="146" t="str" cm="1">
        <f t="array" ref="S43">IF(R43,$H43/$J43,"-")</f>
        <v>-</v>
      </c>
      <c r="T43" s="144" t="s">
        <v>58</v>
      </c>
      <c r="U43" s="145"/>
      <c r="V43" s="146" t="str" cm="1">
        <f t="array" ref="V43">IF(U43,$H43/$J43,"-")</f>
        <v>-</v>
      </c>
      <c r="W43" s="144" t="s">
        <v>58</v>
      </c>
      <c r="X43" s="145"/>
      <c r="Y43" s="146" t="str" cm="1">
        <f t="array" ref="Y43">IF(X43,$H43/$J43,"-")</f>
        <v>-</v>
      </c>
      <c r="Z43" s="144" t="s">
        <v>58</v>
      </c>
      <c r="AA43" s="134"/>
    </row>
    <row r="44" spans="1:27" ht="14.5" customHeight="1">
      <c r="A44" s="119"/>
      <c r="B44" s="120"/>
      <c r="C44" s="135">
        <v>41</v>
      </c>
      <c r="D44" s="136" t="str" cm="1">
        <f t="array" ref="D44">IF(VLOOKUP($C44,'Planejamento de custo '!$C$6:$I$56,3)=0,"-",VLOOKUP($C44,'Planejamento de custo '!$C$6:$I$56,3))</f>
        <v>-</v>
      </c>
      <c r="E44" s="136" t="str" cm="1">
        <f t="array" ref="E44">IF(VLOOKUP($C44,'Planejamento de custo '!$C$6:$I$56,4)=0,"-",VLOOKUP($C44,'Planejamento de custo '!$C$6:$I$56,4))</f>
        <v>-</v>
      </c>
      <c r="F44" s="136" t="str" cm="1">
        <f t="array" ref="F44">IF(VLOOKUP($C44,'Planejamento de custo '!$C$6:$I$56,5)=0,"-",VLOOKUP($C44,'Planejamento de custo '!$C$6:$I$56,5))</f>
        <v>-</v>
      </c>
      <c r="G44" s="136" t="str" cm="1">
        <f t="array" ref="G44">IF(VLOOKUP($C44,'Planejamento de custo '!$C$6:$I$56,6)=0,"-",VLOOKUP($C44,'Planejamento de custo '!$C$6:$I$56,6))</f>
        <v>-</v>
      </c>
      <c r="H44" s="147" t="str" cm="1">
        <f t="array" ref="H44">IF(VLOOKUP($C44,'Planejamento de custo '!$C$6:$Q$56,14)=0,"-",VLOOKUP($C44,'Planejamento de custo '!$C$6:$Q$56,14))</f>
        <v>-</v>
      </c>
      <c r="I44" s="146" t="str" cm="1">
        <f t="array" ref="I44">IFERROR(H44/SUM($H$4:$H$53),"-")</f>
        <v>-</v>
      </c>
      <c r="J44" s="146" t="str" cm="1">
        <f t="array" ref="J44">IF(VLOOKUP($C44,'Planejamento de custo '!$C$6:$I$56,7)=0,"-",VLOOKUP($C44,'Planejamento de custo '!$C$6:$I$56,7))</f>
        <v>-</v>
      </c>
      <c r="K44" s="141" t="s">
        <v>57</v>
      </c>
      <c r="L44" s="142"/>
      <c r="M44" s="146" t="str" cm="1">
        <f t="array" ref="M44">IF(L44,$H44/$J44,"-")</f>
        <v>-</v>
      </c>
      <c r="N44" s="144" t="s">
        <v>58</v>
      </c>
      <c r="O44" s="145"/>
      <c r="P44" s="146" t="str" cm="1">
        <f t="array" ref="P44">IF(O44,$H44/$J44,"-")</f>
        <v>-</v>
      </c>
      <c r="Q44" s="144" t="s">
        <v>58</v>
      </c>
      <c r="R44" s="145"/>
      <c r="S44" s="146" t="str" cm="1">
        <f t="array" ref="S44">IF(R44,$H44/$J44,"-")</f>
        <v>-</v>
      </c>
      <c r="T44" s="144" t="s">
        <v>58</v>
      </c>
      <c r="U44" s="145"/>
      <c r="V44" s="146" t="str" cm="1">
        <f t="array" ref="V44">IF(U44,$H44/$J44,"-")</f>
        <v>-</v>
      </c>
      <c r="W44" s="144" t="s">
        <v>58</v>
      </c>
      <c r="X44" s="145"/>
      <c r="Y44" s="146" t="str" cm="1">
        <f t="array" ref="Y44">IF(X44,$H44/$J44,"-")</f>
        <v>-</v>
      </c>
      <c r="Z44" s="144" t="s">
        <v>58</v>
      </c>
      <c r="AA44" s="134"/>
    </row>
    <row r="45" spans="1:27" ht="14.5" customHeight="1">
      <c r="A45" s="119"/>
      <c r="B45" s="120"/>
      <c r="C45" s="135">
        <v>42</v>
      </c>
      <c r="D45" s="136" t="str" cm="1">
        <f t="array" ref="D45">IF(VLOOKUP($C45,'Planejamento de custo '!$C$6:$I$56,3)=0,"-",VLOOKUP($C45,'Planejamento de custo '!$C$6:$I$56,3))</f>
        <v>-</v>
      </c>
      <c r="E45" s="136" t="str" cm="1">
        <f t="array" ref="E45">IF(VLOOKUP($C45,'Planejamento de custo '!$C$6:$I$56,4)=0,"-",VLOOKUP($C45,'Planejamento de custo '!$C$6:$I$56,4))</f>
        <v>-</v>
      </c>
      <c r="F45" s="136" t="str" cm="1">
        <f t="array" ref="F45">IF(VLOOKUP($C45,'Planejamento de custo '!$C$6:$I$56,5)=0,"-",VLOOKUP($C45,'Planejamento de custo '!$C$6:$I$56,5))</f>
        <v>-</v>
      </c>
      <c r="G45" s="136" t="str" cm="1">
        <f t="array" ref="G45">IF(VLOOKUP($C45,'Planejamento de custo '!$C$6:$I$56,6)=0,"-",VLOOKUP($C45,'Planejamento de custo '!$C$6:$I$56,6))</f>
        <v>-</v>
      </c>
      <c r="H45" s="147" t="str" cm="1">
        <f t="array" ref="H45">IF(VLOOKUP($C45,'Planejamento de custo '!$C$6:$Q$56,14)=0,"-",VLOOKUP($C45,'Planejamento de custo '!$C$6:$Q$56,14))</f>
        <v>-</v>
      </c>
      <c r="I45" s="146" t="str" cm="1">
        <f t="array" ref="I45">IFERROR(H45/SUM($H$4:$H$53),"-")</f>
        <v>-</v>
      </c>
      <c r="J45" s="146" t="str" cm="1">
        <f t="array" ref="J45">IF(VLOOKUP($C45,'Planejamento de custo '!$C$6:$I$56,7)=0,"-",VLOOKUP($C45,'Planejamento de custo '!$C$6:$I$56,7))</f>
        <v>-</v>
      </c>
      <c r="K45" s="141" t="s">
        <v>57</v>
      </c>
      <c r="L45" s="142"/>
      <c r="M45" s="146" t="str" cm="1">
        <f t="array" ref="M45">IF(L45,$H45/$J45,"-")</f>
        <v>-</v>
      </c>
      <c r="N45" s="144" t="s">
        <v>58</v>
      </c>
      <c r="O45" s="145"/>
      <c r="P45" s="146" t="str" cm="1">
        <f t="array" ref="P45">IF(O45,$H45/$J45,"-")</f>
        <v>-</v>
      </c>
      <c r="Q45" s="144" t="s">
        <v>58</v>
      </c>
      <c r="R45" s="145"/>
      <c r="S45" s="146" t="str" cm="1">
        <f t="array" ref="S45">IF(R45,$H45/$J45,"-")</f>
        <v>-</v>
      </c>
      <c r="T45" s="144" t="s">
        <v>58</v>
      </c>
      <c r="U45" s="145"/>
      <c r="V45" s="146" t="str" cm="1">
        <f t="array" ref="V45">IF(U45,$H45/$J45,"-")</f>
        <v>-</v>
      </c>
      <c r="W45" s="144" t="s">
        <v>58</v>
      </c>
      <c r="X45" s="145"/>
      <c r="Y45" s="146" t="str" cm="1">
        <f t="array" ref="Y45">IF(X45,$H45/$J45,"-")</f>
        <v>-</v>
      </c>
      <c r="Z45" s="144" t="s">
        <v>58</v>
      </c>
      <c r="AA45" s="134"/>
    </row>
    <row r="46" spans="1:27" ht="14.5" customHeight="1">
      <c r="A46" s="119"/>
      <c r="B46" s="120"/>
      <c r="C46" s="135">
        <v>43</v>
      </c>
      <c r="D46" s="136" t="str" cm="1">
        <f t="array" ref="D46">IF(VLOOKUP($C46,'Planejamento de custo '!$C$6:$I$56,3)=0,"-",VLOOKUP($C46,'Planejamento de custo '!$C$6:$I$56,3))</f>
        <v>-</v>
      </c>
      <c r="E46" s="136" t="str" cm="1">
        <f t="array" ref="E46">IF(VLOOKUP($C46,'Planejamento de custo '!$C$6:$I$56,4)=0,"-",VLOOKUP($C46,'Planejamento de custo '!$C$6:$I$56,4))</f>
        <v>-</v>
      </c>
      <c r="F46" s="136" t="str" cm="1">
        <f t="array" ref="F46">IF(VLOOKUP($C46,'Planejamento de custo '!$C$6:$I$56,5)=0,"-",VLOOKUP($C46,'Planejamento de custo '!$C$6:$I$56,5))</f>
        <v>-</v>
      </c>
      <c r="G46" s="136" t="str" cm="1">
        <f t="array" ref="G46">IF(VLOOKUP($C46,'Planejamento de custo '!$C$6:$I$56,6)=0,"-",VLOOKUP($C46,'Planejamento de custo '!$C$6:$I$56,6))</f>
        <v>-</v>
      </c>
      <c r="H46" s="147" t="str" cm="1">
        <f t="array" ref="H46">IF(VLOOKUP($C46,'Planejamento de custo '!$C$6:$Q$56,14)=0,"-",VLOOKUP($C46,'Planejamento de custo '!$C$6:$Q$56,14))</f>
        <v>-</v>
      </c>
      <c r="I46" s="146" t="str" cm="1">
        <f t="array" ref="I46">IFERROR(H46/SUM($H$4:$H$53),"-")</f>
        <v>-</v>
      </c>
      <c r="J46" s="146" t="str" cm="1">
        <f t="array" ref="J46">IF(VLOOKUP($C46,'Planejamento de custo '!$C$6:$I$56,7)=0,"-",VLOOKUP($C46,'Planejamento de custo '!$C$6:$I$56,7))</f>
        <v>-</v>
      </c>
      <c r="K46" s="141" t="s">
        <v>57</v>
      </c>
      <c r="L46" s="142"/>
      <c r="M46" s="146" t="str" cm="1">
        <f t="array" ref="M46">IF(L46,$H46/$J46,"-")</f>
        <v>-</v>
      </c>
      <c r="N46" s="144" t="s">
        <v>58</v>
      </c>
      <c r="O46" s="145"/>
      <c r="P46" s="146" t="str" cm="1">
        <f t="array" ref="P46">IF(O46,$H46/$J46,"-")</f>
        <v>-</v>
      </c>
      <c r="Q46" s="144" t="s">
        <v>58</v>
      </c>
      <c r="R46" s="145"/>
      <c r="S46" s="146" t="str" cm="1">
        <f t="array" ref="S46">IF(R46,$H46/$J46,"-")</f>
        <v>-</v>
      </c>
      <c r="T46" s="144" t="s">
        <v>58</v>
      </c>
      <c r="U46" s="145"/>
      <c r="V46" s="146" t="str" cm="1">
        <f t="array" ref="V46">IF(U46,$H46/$J46,"-")</f>
        <v>-</v>
      </c>
      <c r="W46" s="144" t="s">
        <v>58</v>
      </c>
      <c r="X46" s="145"/>
      <c r="Y46" s="146" t="str" cm="1">
        <f t="array" ref="Y46">IF(X46,$H46/$J46,"-")</f>
        <v>-</v>
      </c>
      <c r="Z46" s="144" t="s">
        <v>58</v>
      </c>
      <c r="AA46" s="134"/>
    </row>
    <row r="47" spans="1:27" ht="14.5" customHeight="1">
      <c r="A47" s="119"/>
      <c r="B47" s="120"/>
      <c r="C47" s="135">
        <v>44</v>
      </c>
      <c r="D47" s="136" t="str" cm="1">
        <f t="array" ref="D47">IF(VLOOKUP($C47,'Planejamento de custo '!$C$6:$I$56,3)=0,"-",VLOOKUP($C47,'Planejamento de custo '!$C$6:$I$56,3))</f>
        <v>-</v>
      </c>
      <c r="E47" s="136" t="str" cm="1">
        <f t="array" ref="E47">IF(VLOOKUP($C47,'Planejamento de custo '!$C$6:$I$56,4)=0,"-",VLOOKUP($C47,'Planejamento de custo '!$C$6:$I$56,4))</f>
        <v>-</v>
      </c>
      <c r="F47" s="136" t="str" cm="1">
        <f t="array" ref="F47">IF(VLOOKUP($C47,'Planejamento de custo '!$C$6:$I$56,5)=0,"-",VLOOKUP($C47,'Planejamento de custo '!$C$6:$I$56,5))</f>
        <v>-</v>
      </c>
      <c r="G47" s="136" t="str" cm="1">
        <f t="array" ref="G47">IF(VLOOKUP($C47,'Planejamento de custo '!$C$6:$I$56,6)=0,"-",VLOOKUP($C47,'Planejamento de custo '!$C$6:$I$56,6))</f>
        <v>-</v>
      </c>
      <c r="H47" s="147" t="str" cm="1">
        <f t="array" ref="H47">IF(VLOOKUP($C47,'Planejamento de custo '!$C$6:$Q$56,14)=0,"-",VLOOKUP($C47,'Planejamento de custo '!$C$6:$Q$56,14))</f>
        <v>-</v>
      </c>
      <c r="I47" s="146" t="str" cm="1">
        <f t="array" ref="I47">IFERROR(H47/SUM($H$4:$H$53),"-")</f>
        <v>-</v>
      </c>
      <c r="J47" s="146" t="str" cm="1">
        <f t="array" ref="J47">IF(VLOOKUP($C47,'Planejamento de custo '!$C$6:$I$56,7)=0,"-",VLOOKUP($C47,'Planejamento de custo '!$C$6:$I$56,7))</f>
        <v>-</v>
      </c>
      <c r="K47" s="141" t="s">
        <v>57</v>
      </c>
      <c r="L47" s="142"/>
      <c r="M47" s="146" t="str" cm="1">
        <f t="array" ref="M47">IF(L47,$H47/$J47,"-")</f>
        <v>-</v>
      </c>
      <c r="N47" s="144" t="s">
        <v>58</v>
      </c>
      <c r="O47" s="145"/>
      <c r="P47" s="146" t="str" cm="1">
        <f t="array" ref="P47">IF(O47,$H47/$J47,"-")</f>
        <v>-</v>
      </c>
      <c r="Q47" s="144" t="s">
        <v>58</v>
      </c>
      <c r="R47" s="145"/>
      <c r="S47" s="146" t="str" cm="1">
        <f t="array" ref="S47">IF(R47,$H47/$J47,"-")</f>
        <v>-</v>
      </c>
      <c r="T47" s="144" t="s">
        <v>58</v>
      </c>
      <c r="U47" s="145"/>
      <c r="V47" s="146" t="str" cm="1">
        <f t="array" ref="V47">IF(U47,$H47/$J47,"-")</f>
        <v>-</v>
      </c>
      <c r="W47" s="144" t="s">
        <v>58</v>
      </c>
      <c r="X47" s="145"/>
      <c r="Y47" s="146" t="str" cm="1">
        <f t="array" ref="Y47">IF(X47,$H47/$J47,"-")</f>
        <v>-</v>
      </c>
      <c r="Z47" s="144" t="s">
        <v>58</v>
      </c>
      <c r="AA47" s="134"/>
    </row>
    <row r="48" spans="1:27" ht="14.5" customHeight="1">
      <c r="A48" s="119"/>
      <c r="B48" s="120"/>
      <c r="C48" s="135">
        <v>45</v>
      </c>
      <c r="D48" s="136" t="str" cm="1">
        <f t="array" ref="D48">IF(VLOOKUP($C48,'Planejamento de custo '!$C$6:$I$56,3)=0,"-",VLOOKUP($C48,'Planejamento de custo '!$C$6:$I$56,3))</f>
        <v>-</v>
      </c>
      <c r="E48" s="136" t="str" cm="1">
        <f t="array" ref="E48">IF(VLOOKUP($C48,'Planejamento de custo '!$C$6:$I$56,4)=0,"-",VLOOKUP($C48,'Planejamento de custo '!$C$6:$I$56,4))</f>
        <v>-</v>
      </c>
      <c r="F48" s="136" t="str" cm="1">
        <f t="array" ref="F48">IF(VLOOKUP($C48,'Planejamento de custo '!$C$6:$I$56,5)=0,"-",VLOOKUP($C48,'Planejamento de custo '!$C$6:$I$56,5))</f>
        <v>-</v>
      </c>
      <c r="G48" s="136" t="str" cm="1">
        <f t="array" ref="G48">IF(VLOOKUP($C48,'Planejamento de custo '!$C$6:$I$56,6)=0,"-",VLOOKUP($C48,'Planejamento de custo '!$C$6:$I$56,6))</f>
        <v>-</v>
      </c>
      <c r="H48" s="147" t="str" cm="1">
        <f t="array" ref="H48">IF(VLOOKUP($C48,'Planejamento de custo '!$C$6:$Q$56,14)=0,"-",VLOOKUP($C48,'Planejamento de custo '!$C$6:$Q$56,14))</f>
        <v>-</v>
      </c>
      <c r="I48" s="146" t="str" cm="1">
        <f t="array" ref="I48">IFERROR(H48/SUM($H$4:$H$53),"-")</f>
        <v>-</v>
      </c>
      <c r="J48" s="146" t="str" cm="1">
        <f t="array" ref="J48">IF(VLOOKUP($C48,'Planejamento de custo '!$C$6:$I$56,7)=0,"-",VLOOKUP($C48,'Planejamento de custo '!$C$6:$I$56,7))</f>
        <v>-</v>
      </c>
      <c r="K48" s="141" t="s">
        <v>57</v>
      </c>
      <c r="L48" s="142"/>
      <c r="M48" s="146" t="str" cm="1">
        <f t="array" ref="M48">IF(L48,$H48/$J48,"-")</f>
        <v>-</v>
      </c>
      <c r="N48" s="144" t="s">
        <v>58</v>
      </c>
      <c r="O48" s="145"/>
      <c r="P48" s="146" t="str" cm="1">
        <f t="array" ref="P48">IF(O48,$H48/$J48,"-")</f>
        <v>-</v>
      </c>
      <c r="Q48" s="144" t="s">
        <v>58</v>
      </c>
      <c r="R48" s="145"/>
      <c r="S48" s="146" t="str" cm="1">
        <f t="array" ref="S48">IF(R48,$H48/$J48,"-")</f>
        <v>-</v>
      </c>
      <c r="T48" s="144" t="s">
        <v>58</v>
      </c>
      <c r="U48" s="145"/>
      <c r="V48" s="146" t="str" cm="1">
        <f t="array" ref="V48">IF(U48,$H48/$J48,"-")</f>
        <v>-</v>
      </c>
      <c r="W48" s="144" t="s">
        <v>58</v>
      </c>
      <c r="X48" s="145"/>
      <c r="Y48" s="146" t="str" cm="1">
        <f t="array" ref="Y48">IF(X48,$H48/$J48,"-")</f>
        <v>-</v>
      </c>
      <c r="Z48" s="144" t="s">
        <v>58</v>
      </c>
      <c r="AA48" s="134"/>
    </row>
    <row r="49" spans="1:27" ht="14.5" customHeight="1">
      <c r="A49" s="119"/>
      <c r="B49" s="120"/>
      <c r="C49" s="135">
        <v>46</v>
      </c>
      <c r="D49" s="136" t="str" cm="1">
        <f t="array" ref="D49">IF(VLOOKUP($C49,'Planejamento de custo '!$C$6:$I$56,3)=0,"-",VLOOKUP($C49,'Planejamento de custo '!$C$6:$I$56,3))</f>
        <v>-</v>
      </c>
      <c r="E49" s="136" t="str" cm="1">
        <f t="array" ref="E49">IF(VLOOKUP($C49,'Planejamento de custo '!$C$6:$I$56,4)=0,"-",VLOOKUP($C49,'Planejamento de custo '!$C$6:$I$56,4))</f>
        <v>-</v>
      </c>
      <c r="F49" s="136" t="str" cm="1">
        <f t="array" ref="F49">IF(VLOOKUP($C49,'Planejamento de custo '!$C$6:$I$56,5)=0,"-",VLOOKUP($C49,'Planejamento de custo '!$C$6:$I$56,5))</f>
        <v>-</v>
      </c>
      <c r="G49" s="136" t="str" cm="1">
        <f t="array" ref="G49">IF(VLOOKUP($C49,'Planejamento de custo '!$C$6:$I$56,6)=0,"-",VLOOKUP($C49,'Planejamento de custo '!$C$6:$I$56,6))</f>
        <v>-</v>
      </c>
      <c r="H49" s="147" t="str" cm="1">
        <f t="array" ref="H49">IF(VLOOKUP($C49,'Planejamento de custo '!$C$6:$Q$56,14)=0,"-",VLOOKUP($C49,'Planejamento de custo '!$C$6:$Q$56,14))</f>
        <v>-</v>
      </c>
      <c r="I49" s="146" t="str" cm="1">
        <f t="array" ref="I49">IFERROR(H49/SUM($H$4:$H$53),"-")</f>
        <v>-</v>
      </c>
      <c r="J49" s="146" t="str" cm="1">
        <f t="array" ref="J49">IF(VLOOKUP($C49,'Planejamento de custo '!$C$6:$I$56,7)=0,"-",VLOOKUP($C49,'Planejamento de custo '!$C$6:$I$56,7))</f>
        <v>-</v>
      </c>
      <c r="K49" s="141" t="s">
        <v>57</v>
      </c>
      <c r="L49" s="142"/>
      <c r="M49" s="146" t="str" cm="1">
        <f t="array" ref="M49">IF(L49,$H49/$J49,"-")</f>
        <v>-</v>
      </c>
      <c r="N49" s="144" t="s">
        <v>58</v>
      </c>
      <c r="O49" s="145"/>
      <c r="P49" s="146" t="str" cm="1">
        <f t="array" ref="P49">IF(O49,$H49/$J49,"-")</f>
        <v>-</v>
      </c>
      <c r="Q49" s="144" t="s">
        <v>58</v>
      </c>
      <c r="R49" s="145"/>
      <c r="S49" s="146" t="str" cm="1">
        <f t="array" ref="S49">IF(R49,$H49/$J49,"-")</f>
        <v>-</v>
      </c>
      <c r="T49" s="144" t="s">
        <v>58</v>
      </c>
      <c r="U49" s="145"/>
      <c r="V49" s="146" t="str" cm="1">
        <f t="array" ref="V49">IF(U49,$H49/$J49,"-")</f>
        <v>-</v>
      </c>
      <c r="W49" s="144" t="s">
        <v>58</v>
      </c>
      <c r="X49" s="145"/>
      <c r="Y49" s="146" t="str" cm="1">
        <f t="array" ref="Y49">IF(X49,$H49/$J49,"-")</f>
        <v>-</v>
      </c>
      <c r="Z49" s="144" t="s">
        <v>58</v>
      </c>
      <c r="AA49" s="134"/>
    </row>
    <row r="50" spans="1:27" ht="14.5" customHeight="1">
      <c r="A50" s="119"/>
      <c r="B50" s="120"/>
      <c r="C50" s="135">
        <v>47</v>
      </c>
      <c r="D50" s="136" t="str" cm="1">
        <f t="array" ref="D50">IF(VLOOKUP($C50,'Planejamento de custo '!$C$6:$I$56,3)=0,"-",VLOOKUP($C50,'Planejamento de custo '!$C$6:$I$56,3))</f>
        <v>-</v>
      </c>
      <c r="E50" s="136" t="str" cm="1">
        <f t="array" ref="E50">IF(VLOOKUP($C50,'Planejamento de custo '!$C$6:$I$56,4)=0,"-",VLOOKUP($C50,'Planejamento de custo '!$C$6:$I$56,4))</f>
        <v>-</v>
      </c>
      <c r="F50" s="136" t="str" cm="1">
        <f t="array" ref="F50">IF(VLOOKUP($C50,'Planejamento de custo '!$C$6:$I$56,5)=0,"-",VLOOKUP($C50,'Planejamento de custo '!$C$6:$I$56,5))</f>
        <v>-</v>
      </c>
      <c r="G50" s="136" t="str" cm="1">
        <f t="array" ref="G50">IF(VLOOKUP($C50,'Planejamento de custo '!$C$6:$I$56,6)=0,"-",VLOOKUP($C50,'Planejamento de custo '!$C$6:$I$56,6))</f>
        <v>-</v>
      </c>
      <c r="H50" s="147" t="str" cm="1">
        <f t="array" ref="H50">IF(VLOOKUP($C50,'Planejamento de custo '!$C$6:$Q$56,14)=0,"-",VLOOKUP($C50,'Planejamento de custo '!$C$6:$Q$56,14))</f>
        <v>-</v>
      </c>
      <c r="I50" s="146" t="str" cm="1">
        <f t="array" ref="I50">IFERROR(H50/SUM($H$4:$H$53),"-")</f>
        <v>-</v>
      </c>
      <c r="J50" s="146" t="str" cm="1">
        <f t="array" ref="J50">IF(VLOOKUP($C50,'Planejamento de custo '!$C$6:$I$56,7)=0,"-",VLOOKUP($C50,'Planejamento de custo '!$C$6:$I$56,7))</f>
        <v>-</v>
      </c>
      <c r="K50" s="141" t="s">
        <v>57</v>
      </c>
      <c r="L50" s="142"/>
      <c r="M50" s="146" t="str" cm="1">
        <f t="array" ref="M50">IF(L50,$H50/$J50,"-")</f>
        <v>-</v>
      </c>
      <c r="N50" s="144" t="s">
        <v>58</v>
      </c>
      <c r="O50" s="145"/>
      <c r="P50" s="146" t="str" cm="1">
        <f t="array" ref="P50">IF(O50,$H50/$J50,"-")</f>
        <v>-</v>
      </c>
      <c r="Q50" s="144" t="s">
        <v>58</v>
      </c>
      <c r="R50" s="145"/>
      <c r="S50" s="146" t="str" cm="1">
        <f t="array" ref="S50">IF(R50,$H50/$J50,"-")</f>
        <v>-</v>
      </c>
      <c r="T50" s="144" t="s">
        <v>58</v>
      </c>
      <c r="U50" s="145"/>
      <c r="V50" s="146" t="str" cm="1">
        <f t="array" ref="V50">IF(U50,$H50/$J50,"-")</f>
        <v>-</v>
      </c>
      <c r="W50" s="144" t="s">
        <v>58</v>
      </c>
      <c r="X50" s="145"/>
      <c r="Y50" s="146" t="str" cm="1">
        <f t="array" ref="Y50">IF(X50,$H50/$J50,"-")</f>
        <v>-</v>
      </c>
      <c r="Z50" s="144" t="s">
        <v>58</v>
      </c>
      <c r="AA50" s="134"/>
    </row>
    <row r="51" spans="1:27" ht="14.5" customHeight="1">
      <c r="A51" s="119"/>
      <c r="B51" s="120"/>
      <c r="C51" s="135">
        <v>48</v>
      </c>
      <c r="D51" s="136" t="str" cm="1">
        <f t="array" ref="D51">IF(VLOOKUP($C51,'Planejamento de custo '!$C$6:$I$56,3)=0,"-",VLOOKUP($C51,'Planejamento de custo '!$C$6:$I$56,3))</f>
        <v>-</v>
      </c>
      <c r="E51" s="136" t="str" cm="1">
        <f t="array" ref="E51">IF(VLOOKUP($C51,'Planejamento de custo '!$C$6:$I$56,4)=0,"-",VLOOKUP($C51,'Planejamento de custo '!$C$6:$I$56,4))</f>
        <v>-</v>
      </c>
      <c r="F51" s="136" t="str" cm="1">
        <f t="array" ref="F51">IF(VLOOKUP($C51,'Planejamento de custo '!$C$6:$I$56,5)=0,"-",VLOOKUP($C51,'Planejamento de custo '!$C$6:$I$56,5))</f>
        <v>-</v>
      </c>
      <c r="G51" s="136" t="str" cm="1">
        <f t="array" ref="G51">IF(VLOOKUP($C51,'Planejamento de custo '!$C$6:$I$56,6)=0,"-",VLOOKUP($C51,'Planejamento de custo '!$C$6:$I$56,6))</f>
        <v>-</v>
      </c>
      <c r="H51" s="147" t="str" cm="1">
        <f t="array" ref="H51">IF(VLOOKUP($C51,'Planejamento de custo '!$C$6:$Q$56,14)=0,"-",VLOOKUP($C51,'Planejamento de custo '!$C$6:$Q$56,14))</f>
        <v>-</v>
      </c>
      <c r="I51" s="146" t="str" cm="1">
        <f t="array" ref="I51">IFERROR(H51/SUM($H$4:$H$53),"-")</f>
        <v>-</v>
      </c>
      <c r="J51" s="146" t="str" cm="1">
        <f t="array" ref="J51">IF(VLOOKUP($C51,'Planejamento de custo '!$C$6:$I$56,7)=0,"-",VLOOKUP($C51,'Planejamento de custo '!$C$6:$I$56,7))</f>
        <v>-</v>
      </c>
      <c r="K51" s="141" t="s">
        <v>57</v>
      </c>
      <c r="L51" s="142"/>
      <c r="M51" s="146" t="str" cm="1">
        <f t="array" ref="M51">IF(L51,$H51/$J51,"-")</f>
        <v>-</v>
      </c>
      <c r="N51" s="144" t="s">
        <v>58</v>
      </c>
      <c r="O51" s="145"/>
      <c r="P51" s="146" t="str" cm="1">
        <f t="array" ref="P51">IF(O51,$H51/$J51,"-")</f>
        <v>-</v>
      </c>
      <c r="Q51" s="144" t="s">
        <v>58</v>
      </c>
      <c r="R51" s="145"/>
      <c r="S51" s="146" t="str" cm="1">
        <f t="array" ref="S51">IF(R51,$H51/$J51,"-")</f>
        <v>-</v>
      </c>
      <c r="T51" s="144" t="s">
        <v>58</v>
      </c>
      <c r="U51" s="145"/>
      <c r="V51" s="146" t="str" cm="1">
        <f t="array" ref="V51">IF(U51,$H51/$J51,"-")</f>
        <v>-</v>
      </c>
      <c r="W51" s="144" t="s">
        <v>58</v>
      </c>
      <c r="X51" s="145"/>
      <c r="Y51" s="146" t="str" cm="1">
        <f t="array" ref="Y51">IF(X51,$H51/$J51,"-")</f>
        <v>-</v>
      </c>
      <c r="Z51" s="144" t="s">
        <v>58</v>
      </c>
      <c r="AA51" s="134"/>
    </row>
    <row r="52" spans="1:27" ht="14.5" customHeight="1">
      <c r="A52" s="119"/>
      <c r="B52" s="120"/>
      <c r="C52" s="135">
        <v>49</v>
      </c>
      <c r="D52" s="136" t="str" cm="1">
        <f t="array" ref="D52">IF(VLOOKUP($C52,'Planejamento de custo '!$C$6:$I$56,3)=0,"-",VLOOKUP($C52,'Planejamento de custo '!$C$6:$I$56,3))</f>
        <v>-</v>
      </c>
      <c r="E52" s="136" t="str" cm="1">
        <f t="array" ref="E52">IF(VLOOKUP($C52,'Planejamento de custo '!$C$6:$I$56,4)=0,"-",VLOOKUP($C52,'Planejamento de custo '!$C$6:$I$56,4))</f>
        <v>-</v>
      </c>
      <c r="F52" s="136" t="str" cm="1">
        <f t="array" ref="F52">IF(VLOOKUP($C52,'Planejamento de custo '!$C$6:$I$56,5)=0,"-",VLOOKUP($C52,'Planejamento de custo '!$C$6:$I$56,5))</f>
        <v>-</v>
      </c>
      <c r="G52" s="136" t="str" cm="1">
        <f t="array" ref="G52">IF(VLOOKUP($C52,'Planejamento de custo '!$C$6:$I$56,6)=0,"-",VLOOKUP($C52,'Planejamento de custo '!$C$6:$I$56,6))</f>
        <v>-</v>
      </c>
      <c r="H52" s="147" t="str" cm="1">
        <f t="array" ref="H52">IF(VLOOKUP($C52,'Planejamento de custo '!$C$6:$Q$56,14)=0,"-",VLOOKUP($C52,'Planejamento de custo '!$C$6:$Q$56,14))</f>
        <v>-</v>
      </c>
      <c r="I52" s="146" t="str" cm="1">
        <f t="array" ref="I52">IFERROR(H52/SUM($H$4:$H$53),"-")</f>
        <v>-</v>
      </c>
      <c r="J52" s="146" t="str" cm="1">
        <f t="array" ref="J52">IF(VLOOKUP($C52,'Planejamento de custo '!$C$6:$I$56,7)=0,"-",VLOOKUP($C52,'Planejamento de custo '!$C$6:$I$56,7))</f>
        <v>-</v>
      </c>
      <c r="K52" s="141" t="s">
        <v>57</v>
      </c>
      <c r="L52" s="142"/>
      <c r="M52" s="146" t="str" cm="1">
        <f t="array" ref="M52">IF(L52,$H52/$J52,"-")</f>
        <v>-</v>
      </c>
      <c r="N52" s="144" t="s">
        <v>58</v>
      </c>
      <c r="O52" s="145"/>
      <c r="P52" s="146" t="str" cm="1">
        <f t="array" ref="P52">IF(O52,$H52/$J52,"-")</f>
        <v>-</v>
      </c>
      <c r="Q52" s="144" t="s">
        <v>58</v>
      </c>
      <c r="R52" s="145"/>
      <c r="S52" s="146" t="str" cm="1">
        <f t="array" ref="S52">IF(R52,$H52/$J52,"-")</f>
        <v>-</v>
      </c>
      <c r="T52" s="144" t="s">
        <v>58</v>
      </c>
      <c r="U52" s="145"/>
      <c r="V52" s="146" t="str" cm="1">
        <f t="array" ref="V52">IF(U52,$H52/$J52,"-")</f>
        <v>-</v>
      </c>
      <c r="W52" s="144" t="s">
        <v>58</v>
      </c>
      <c r="X52" s="145"/>
      <c r="Y52" s="146" t="str" cm="1">
        <f t="array" ref="Y52">IF(X52,$H52/$J52,"-")</f>
        <v>-</v>
      </c>
      <c r="Z52" s="144" t="s">
        <v>58</v>
      </c>
      <c r="AA52" s="134"/>
    </row>
    <row r="53" spans="1:27" ht="14.5" customHeight="1">
      <c r="A53" s="148"/>
      <c r="B53" s="149"/>
      <c r="C53" s="150">
        <v>50</v>
      </c>
      <c r="D53" s="151" t="str" cm="1">
        <f t="array" ref="D53">IF(VLOOKUP($C53,'Planejamento de custo '!$C$6:$I$56,3)=0,"-",VLOOKUP($C53,'Planejamento de custo '!$C$6:$I$56,3))</f>
        <v>-</v>
      </c>
      <c r="E53" s="151" t="str" cm="1">
        <f t="array" ref="E53">IF(VLOOKUP($C53,'Planejamento de custo '!$C$6:$I$56,4)=0,"-",VLOOKUP($C53,'Planejamento de custo '!$C$6:$I$56,4))</f>
        <v>-</v>
      </c>
      <c r="F53" s="151" t="str" cm="1">
        <f t="array" ref="F53">IF(VLOOKUP($C53,'Planejamento de custo '!$C$6:$I$56,5)=0,"-",VLOOKUP($C53,'Planejamento de custo '!$C$6:$I$56,5))</f>
        <v>-</v>
      </c>
      <c r="G53" s="151" t="str" cm="1">
        <f t="array" ref="G53">IF(VLOOKUP($C53,'Planejamento de custo '!$C$6:$I$56,6)=0,"-",VLOOKUP($C53,'Planejamento de custo '!$C$6:$I$56,6))</f>
        <v>-</v>
      </c>
      <c r="H53" s="152" t="str" cm="1">
        <f t="array" ref="H53">IF(VLOOKUP($C53,'Planejamento de custo '!$C$6:$Q$56,14)=0,"-",VLOOKUP($C53,'Planejamento de custo '!$C$6:$Q$56,14))</f>
        <v>-</v>
      </c>
      <c r="I53" s="153" t="str" cm="1">
        <f t="array" ref="I53">IFERROR(H53/SUM($H$4:$H$53),"-")</f>
        <v>-</v>
      </c>
      <c r="J53" s="153" t="str" cm="1">
        <f t="array" ref="J53">IF(VLOOKUP($C53,'Planejamento de custo '!$C$6:$I$56,7)=0,"-",VLOOKUP($C53,'Planejamento de custo '!$C$6:$I$56,7))</f>
        <v>-</v>
      </c>
      <c r="K53" s="154" t="s">
        <v>57</v>
      </c>
      <c r="L53" s="155"/>
      <c r="M53" s="153" t="str" cm="1">
        <f t="array" ref="M53">IF(L53,$H53/$J53,"-")</f>
        <v>-</v>
      </c>
      <c r="N53" s="156" t="s">
        <v>58</v>
      </c>
      <c r="O53" s="157"/>
      <c r="P53" s="153" t="str" cm="1">
        <f t="array" ref="P53">IF(O53,$H53/$J53,"-")</f>
        <v>-</v>
      </c>
      <c r="Q53" s="156" t="s">
        <v>58</v>
      </c>
      <c r="R53" s="157"/>
      <c r="S53" s="153" t="str" cm="1">
        <f t="array" ref="S53">IF(R53,$H53/$J53,"-")</f>
        <v>-</v>
      </c>
      <c r="T53" s="156" t="s">
        <v>58</v>
      </c>
      <c r="U53" s="157"/>
      <c r="V53" s="153" t="str" cm="1">
        <f t="array" ref="V53">IF(U53,$H53/$J53,"-")</f>
        <v>-</v>
      </c>
      <c r="W53" s="156" t="s">
        <v>58</v>
      </c>
      <c r="X53" s="157"/>
      <c r="Y53" s="153" t="str" cm="1">
        <f t="array" ref="Y53">IF(X53,$H53/$J53,"-")</f>
        <v>-</v>
      </c>
      <c r="Z53" s="156" t="s">
        <v>58</v>
      </c>
      <c r="AA53" s="134"/>
    </row>
    <row r="54" spans="1:27" ht="14.5" customHeight="1">
      <c r="A54" s="158"/>
      <c r="B54" s="158"/>
      <c r="C54" s="159"/>
      <c r="D54" s="160"/>
      <c r="E54" s="160"/>
      <c r="F54" s="160"/>
      <c r="G54" s="160"/>
      <c r="H54" s="160"/>
      <c r="I54" s="160"/>
      <c r="J54" s="160"/>
      <c r="K54" s="161"/>
      <c r="L54" s="162"/>
      <c r="M54" s="160"/>
      <c r="N54" s="161"/>
      <c r="O54" s="162"/>
      <c r="P54" s="160"/>
      <c r="Q54" s="161"/>
      <c r="R54" s="162"/>
      <c r="S54" s="160"/>
      <c r="T54" s="161"/>
      <c r="U54" s="162"/>
      <c r="V54" s="160"/>
      <c r="W54" s="161"/>
      <c r="X54" s="162"/>
      <c r="Y54" s="160"/>
      <c r="Z54" s="161"/>
      <c r="AA54" s="163"/>
    </row>
  </sheetData>
  <mergeCells count="1">
    <mergeCell ref="C2:Z2"/>
  </mergeCells>
  <conditionalFormatting sqref="K4:K54">
    <cfRule type="containsText" dxfId="2" priority="1" stopIfTrue="1" operator="containsText" text="Baixo">
      <formula>NOT(ISERROR(FIND(UPPER("Baixo"),UPPER(K4))))</formula>
      <formula>"Baixo"</formula>
    </cfRule>
    <cfRule type="containsText" dxfId="1" priority="2" stopIfTrue="1" operator="containsText" text="Medio">
      <formula>NOT(ISERROR(FIND(UPPER("Medio"),UPPER(K4))))</formula>
      <formula>"Medio"</formula>
    </cfRule>
    <cfRule type="containsText" dxfId="0" priority="3" stopIfTrue="1" operator="containsText" text="Alto">
      <formula>NOT(ISERROR(FIND(UPPER("Alto"),UPPER(K4))))</formula>
      <formula>"Alto"</formula>
    </cfRule>
  </conditionalFormatting>
  <dataValidations count="2">
    <dataValidation type="list" allowBlank="1" showInputMessage="1" showErrorMessage="1" sqref="K4:K53" xr:uid="{00000000-0002-0000-0400-000000000000}">
      <formula1>"Alto,Medio,Baixo"</formula1>
    </dataValidation>
    <dataValidation type="list" allowBlank="1" showInputMessage="1" showErrorMessage="1" sqref="N4:N53 Q4:Q53 T4:T53 W4:W53 Z4:Z53" xr:uid="{00000000-0002-0000-0400-000001000000}">
      <formula1>"SIM,NÃO"</formula1>
    </dataValidation>
  </dataValidations>
  <pageMargins left="0.51181100000000002" right="0.51181100000000002" top="0.78740200000000005" bottom="0.78740200000000005" header="0.31496099999999999" footer="0.31496099999999999"/>
  <pageSetup orientation="portrait"/>
  <headerFooter>
    <oddFooter>&amp;C&amp;"Helvetica Neue,Regular"&amp;12&amp;K000000&amp;P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30"/>
  <sheetViews>
    <sheetView showGridLines="0" workbookViewId="0">
      <selection activeCell="L43" sqref="L43"/>
    </sheetView>
  </sheetViews>
  <sheetFormatPr baseColWidth="10" defaultColWidth="8.83203125" defaultRowHeight="14.5" customHeight="1"/>
  <cols>
    <col min="1" max="1" width="17.1640625" style="1" customWidth="1"/>
    <col min="2" max="2" width="12.83203125" style="1" customWidth="1"/>
    <col min="3" max="3" width="3.33203125" style="1" customWidth="1"/>
    <col min="4" max="4" width="13.5" style="1" customWidth="1"/>
    <col min="5" max="5" width="8.83203125" style="1" customWidth="1"/>
    <col min="6" max="6" width="18.6640625" style="1" customWidth="1"/>
    <col min="7" max="7" width="3.33203125" style="1" customWidth="1"/>
    <col min="8" max="8" width="12.83203125" style="1" customWidth="1"/>
    <col min="9" max="9" width="8.83203125" style="1" customWidth="1"/>
    <col min="10" max="10" width="18.6640625" style="1" customWidth="1"/>
    <col min="11" max="11" width="3.33203125" style="1" customWidth="1"/>
    <col min="12" max="12" width="24.83203125" style="1" customWidth="1"/>
    <col min="13" max="13" width="15.5" style="1" customWidth="1"/>
    <col min="14" max="14" width="3.33203125" style="1" customWidth="1"/>
    <col min="15" max="15" width="2.33203125" style="1" customWidth="1"/>
    <col min="16" max="17" width="8.83203125" style="1" customWidth="1"/>
    <col min="18" max="18" width="11.83203125" style="1" customWidth="1"/>
    <col min="19" max="19" width="12.5" style="1" customWidth="1"/>
    <col min="20" max="20" width="2.33203125" style="1" customWidth="1"/>
    <col min="21" max="21" width="8.83203125" style="1" customWidth="1"/>
    <col min="22" max="16384" width="8.83203125" style="1"/>
  </cols>
  <sheetData>
    <row r="1" spans="1:20" ht="75" customHeight="1">
      <c r="A1" s="275"/>
      <c r="B1" s="275"/>
      <c r="C1" s="275"/>
      <c r="D1" s="275"/>
      <c r="E1" s="275"/>
      <c r="F1" s="275"/>
      <c r="G1" s="166"/>
      <c r="H1" s="166"/>
      <c r="I1" s="166"/>
      <c r="J1" s="166"/>
      <c r="K1" s="166"/>
      <c r="L1" s="166"/>
      <c r="M1" s="166"/>
      <c r="N1" s="167"/>
      <c r="O1" s="164"/>
      <c r="P1" s="165"/>
      <c r="Q1" s="166"/>
      <c r="R1" s="166"/>
      <c r="S1" s="168"/>
      <c r="T1" s="166"/>
    </row>
    <row r="2" spans="1:20" ht="17.5" customHeight="1">
      <c r="A2" s="169"/>
      <c r="B2" s="169"/>
      <c r="C2" s="262" t="s">
        <v>60</v>
      </c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4"/>
      <c r="O2" s="170"/>
      <c r="P2" s="266" t="s">
        <v>61</v>
      </c>
      <c r="Q2" s="267"/>
      <c r="R2" s="267"/>
      <c r="S2" s="171" cm="1">
        <f t="array" ref="S2">F7-J7+S3</f>
        <v>21.95</v>
      </c>
      <c r="T2" s="166"/>
    </row>
    <row r="3" spans="1:20" ht="18" customHeight="1">
      <c r="A3" s="169"/>
      <c r="B3" s="169"/>
      <c r="C3" s="265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4"/>
      <c r="O3" s="170"/>
      <c r="P3" s="266" t="s">
        <v>62</v>
      </c>
      <c r="Q3" s="267"/>
      <c r="R3" s="267"/>
      <c r="S3" s="172">
        <v>20</v>
      </c>
      <c r="T3" s="166"/>
    </row>
    <row r="4" spans="1:20" ht="18.5" customHeight="1">
      <c r="A4" s="173"/>
      <c r="B4" s="173"/>
      <c r="C4" s="174"/>
      <c r="D4" s="268" t="s">
        <v>95</v>
      </c>
      <c r="E4" s="269"/>
      <c r="F4" s="269"/>
      <c r="G4" s="175"/>
      <c r="H4" s="268" t="s">
        <v>96</v>
      </c>
      <c r="I4" s="269"/>
      <c r="J4" s="269"/>
      <c r="K4" s="175"/>
      <c r="L4" s="268" t="s">
        <v>2</v>
      </c>
      <c r="M4" s="269"/>
      <c r="N4" s="176"/>
      <c r="O4" s="177"/>
      <c r="P4" s="178"/>
      <c r="Q4" s="179" t="s">
        <v>99</v>
      </c>
      <c r="R4" s="180"/>
      <c r="S4" s="181" cm="1">
        <f t="array" ref="S4">S2*L7</f>
        <v>4984.479166666667</v>
      </c>
      <c r="T4" s="166"/>
    </row>
    <row r="5" spans="1:20" ht="18.5" customHeight="1">
      <c r="A5" s="173"/>
      <c r="B5" s="173"/>
      <c r="C5" s="174"/>
      <c r="D5" s="270"/>
      <c r="E5" s="270"/>
      <c r="F5" s="270"/>
      <c r="G5" s="175"/>
      <c r="H5" s="270"/>
      <c r="I5" s="270"/>
      <c r="J5" s="270"/>
      <c r="K5" s="175"/>
      <c r="L5" s="270"/>
      <c r="M5" s="270"/>
      <c r="N5" s="176"/>
      <c r="O5" s="177"/>
      <c r="P5" s="178"/>
      <c r="Q5" s="179" t="s">
        <v>64</v>
      </c>
      <c r="R5" s="180"/>
      <c r="S5" s="182" cm="1">
        <f t="array" ref="S5">S4+'Planejamento de custo '!P4</f>
        <v>27984.479166666668</v>
      </c>
      <c r="T5" s="166"/>
    </row>
    <row r="6" spans="1:20" ht="26" customHeight="1">
      <c r="A6" s="173"/>
      <c r="B6" s="173"/>
      <c r="C6" s="183"/>
      <c r="D6" s="230"/>
      <c r="E6" s="184" t="s">
        <v>65</v>
      </c>
      <c r="F6" s="185" t="s">
        <v>66</v>
      </c>
      <c r="G6" s="231"/>
      <c r="H6" s="230"/>
      <c r="I6" s="184" t="s">
        <v>67</v>
      </c>
      <c r="J6" s="185" t="s">
        <v>68</v>
      </c>
      <c r="K6" s="231"/>
      <c r="L6" s="184" t="s">
        <v>97</v>
      </c>
      <c r="M6" s="185" t="s">
        <v>98</v>
      </c>
      <c r="N6" s="186"/>
      <c r="O6" s="170"/>
      <c r="P6" s="266" t="s">
        <v>69</v>
      </c>
      <c r="Q6" s="267"/>
      <c r="R6" s="267"/>
      <c r="S6" s="187">
        <v>12000</v>
      </c>
      <c r="T6" s="166"/>
    </row>
    <row r="7" spans="1:20" ht="18.5" customHeight="1">
      <c r="A7" s="173"/>
      <c r="B7" s="173"/>
      <c r="C7" s="183"/>
      <c r="D7" s="230"/>
      <c r="E7" s="188" cm="1">
        <f t="array" ref="E7">SUM(E9:E28)</f>
        <v>1</v>
      </c>
      <c r="F7" s="232" cm="1">
        <f t="array" ref="F7">SUMPRODUCT(E9:E27,F9:F27)/SUM(E9:E27)</f>
        <v>28.5</v>
      </c>
      <c r="G7" s="231"/>
      <c r="H7" s="230"/>
      <c r="I7" s="188" cm="1">
        <f t="array" ref="I7">SUM(I9:I28)</f>
        <v>1</v>
      </c>
      <c r="J7" s="232" cm="1">
        <f t="array" ref="J7">SUMPRODUCT(I9:I27,J9:J27)/SUM(I9:I27)</f>
        <v>26.55</v>
      </c>
      <c r="K7" s="231"/>
      <c r="L7" s="189" cm="1">
        <f t="array" ref="L7">M7/24</f>
        <v>227.08333333333334</v>
      </c>
      <c r="M7" s="233" cm="1">
        <f t="array" ref="M7">SUM(M9:M28)</f>
        <v>5450</v>
      </c>
      <c r="N7" s="186"/>
      <c r="O7" s="164"/>
      <c r="P7" s="165"/>
      <c r="Q7" s="166"/>
      <c r="R7" s="166"/>
      <c r="S7" s="166"/>
      <c r="T7" s="166"/>
    </row>
    <row r="8" spans="1:20" ht="23.25" customHeight="1">
      <c r="A8" s="173"/>
      <c r="B8" s="173"/>
      <c r="C8" s="183"/>
      <c r="D8" s="184" t="s">
        <v>70</v>
      </c>
      <c r="E8" s="184" t="s">
        <v>65</v>
      </c>
      <c r="F8" s="184" t="s">
        <v>71</v>
      </c>
      <c r="G8" s="231"/>
      <c r="H8" s="184" t="s">
        <v>63</v>
      </c>
      <c r="I8" s="184" t="s">
        <v>67</v>
      </c>
      <c r="J8" s="184" t="s">
        <v>71</v>
      </c>
      <c r="K8" s="231"/>
      <c r="L8" s="184" t="s">
        <v>72</v>
      </c>
      <c r="M8" s="184" t="s">
        <v>73</v>
      </c>
      <c r="N8" s="186"/>
      <c r="O8" s="164"/>
      <c r="P8" s="165"/>
      <c r="Q8" s="166"/>
      <c r="R8" s="166"/>
      <c r="S8" s="166"/>
      <c r="T8" s="166"/>
    </row>
    <row r="9" spans="1:20" ht="18.5" customHeight="1">
      <c r="A9" s="173"/>
      <c r="B9" s="173"/>
      <c r="C9" s="190"/>
      <c r="D9" s="191" t="s">
        <v>74</v>
      </c>
      <c r="E9" s="192">
        <v>0.3</v>
      </c>
      <c r="F9" s="66">
        <v>10</v>
      </c>
      <c r="G9" s="193"/>
      <c r="H9" s="191" t="s">
        <v>75</v>
      </c>
      <c r="I9" s="192">
        <v>0</v>
      </c>
      <c r="J9" s="194"/>
      <c r="K9" s="193"/>
      <c r="L9" s="191" t="s">
        <v>76</v>
      </c>
      <c r="M9" s="195">
        <v>2000</v>
      </c>
      <c r="N9" s="196"/>
      <c r="O9" s="164"/>
      <c r="P9" s="165"/>
      <c r="Q9" s="166"/>
      <c r="R9" s="166"/>
      <c r="S9" s="166"/>
      <c r="T9" s="166"/>
    </row>
    <row r="10" spans="1:20" ht="18.5" customHeight="1">
      <c r="A10" s="173"/>
      <c r="B10" s="173"/>
      <c r="C10" s="190"/>
      <c r="D10" s="197" t="s">
        <v>77</v>
      </c>
      <c r="E10" s="198">
        <v>0.3</v>
      </c>
      <c r="F10" s="81">
        <v>25</v>
      </c>
      <c r="G10" s="193"/>
      <c r="H10" s="197" t="s">
        <v>78</v>
      </c>
      <c r="I10" s="198">
        <v>0.23</v>
      </c>
      <c r="J10" s="81">
        <v>15</v>
      </c>
      <c r="K10" s="193"/>
      <c r="L10" s="197" t="s">
        <v>79</v>
      </c>
      <c r="M10" s="199">
        <v>1000</v>
      </c>
      <c r="N10" s="196"/>
      <c r="O10" s="164"/>
      <c r="P10" s="165"/>
      <c r="Q10" s="166"/>
      <c r="R10" s="166"/>
      <c r="S10" s="166"/>
      <c r="T10" s="166"/>
    </row>
    <row r="11" spans="1:20" ht="18.5" customHeight="1">
      <c r="A11" s="173"/>
      <c r="B11" s="173"/>
      <c r="C11" s="190"/>
      <c r="D11" s="197" t="s">
        <v>80</v>
      </c>
      <c r="E11" s="198">
        <v>0.4</v>
      </c>
      <c r="F11" s="81">
        <v>45</v>
      </c>
      <c r="G11" s="193"/>
      <c r="H11" s="197" t="s">
        <v>81</v>
      </c>
      <c r="I11" s="198">
        <v>0.77</v>
      </c>
      <c r="J11" s="81">
        <v>30</v>
      </c>
      <c r="K11" s="193"/>
      <c r="L11" s="197" t="s">
        <v>82</v>
      </c>
      <c r="M11" s="199">
        <v>1800</v>
      </c>
      <c r="N11" s="196"/>
      <c r="O11" s="164"/>
      <c r="P11" s="165"/>
      <c r="Q11" s="166"/>
      <c r="R11" s="166"/>
      <c r="S11" s="166"/>
      <c r="T11" s="166"/>
    </row>
    <row r="12" spans="1:20" ht="18.5" customHeight="1">
      <c r="A12" s="173"/>
      <c r="B12" s="173"/>
      <c r="C12" s="190"/>
      <c r="D12" s="93"/>
      <c r="E12" s="198"/>
      <c r="F12" s="93"/>
      <c r="G12" s="193"/>
      <c r="H12" s="93"/>
      <c r="I12" s="198"/>
      <c r="J12" s="93"/>
      <c r="K12" s="193"/>
      <c r="L12" s="197" t="s">
        <v>83</v>
      </c>
      <c r="M12" s="199">
        <v>200</v>
      </c>
      <c r="N12" s="196"/>
      <c r="O12" s="164"/>
      <c r="P12" s="165"/>
      <c r="Q12" s="166"/>
      <c r="R12" s="166"/>
      <c r="S12" s="166"/>
      <c r="T12" s="166"/>
    </row>
    <row r="13" spans="1:20" ht="18.5" customHeight="1">
      <c r="A13" s="173"/>
      <c r="B13" s="173"/>
      <c r="C13" s="190"/>
      <c r="D13" s="93"/>
      <c r="E13" s="198"/>
      <c r="F13" s="93"/>
      <c r="G13" s="193"/>
      <c r="H13" s="93"/>
      <c r="I13" s="198"/>
      <c r="J13" s="93"/>
      <c r="K13" s="193"/>
      <c r="L13" s="197" t="s">
        <v>84</v>
      </c>
      <c r="M13" s="199">
        <v>200</v>
      </c>
      <c r="N13" s="196"/>
      <c r="O13" s="164"/>
      <c r="P13" s="165"/>
      <c r="Q13" s="166"/>
      <c r="R13" s="166"/>
      <c r="S13" s="166"/>
      <c r="T13" s="166"/>
    </row>
    <row r="14" spans="1:20" ht="18.5" customHeight="1">
      <c r="A14" s="173"/>
      <c r="B14" s="173"/>
      <c r="C14" s="190"/>
      <c r="D14" s="93"/>
      <c r="E14" s="198"/>
      <c r="F14" s="93"/>
      <c r="G14" s="193"/>
      <c r="H14" s="93"/>
      <c r="I14" s="198"/>
      <c r="J14" s="93"/>
      <c r="K14" s="193"/>
      <c r="L14" s="197" t="s">
        <v>85</v>
      </c>
      <c r="M14" s="199">
        <v>150</v>
      </c>
      <c r="N14" s="196"/>
      <c r="O14" s="164"/>
      <c r="P14" s="165"/>
      <c r="Q14" s="166"/>
      <c r="R14" s="166"/>
      <c r="S14" s="166"/>
      <c r="T14" s="166"/>
    </row>
    <row r="15" spans="1:20" ht="18.5" customHeight="1">
      <c r="A15" s="173"/>
      <c r="B15" s="173"/>
      <c r="C15" s="190"/>
      <c r="D15" s="93"/>
      <c r="E15" s="198"/>
      <c r="F15" s="93"/>
      <c r="G15" s="193"/>
      <c r="H15" s="93"/>
      <c r="I15" s="198"/>
      <c r="J15" s="93"/>
      <c r="K15" s="193"/>
      <c r="L15" s="197" t="s">
        <v>86</v>
      </c>
      <c r="M15" s="199">
        <v>100</v>
      </c>
      <c r="N15" s="196"/>
      <c r="O15" s="164"/>
      <c r="P15" s="165"/>
      <c r="Q15" s="166"/>
      <c r="R15" s="166"/>
      <c r="S15" s="166"/>
      <c r="T15" s="166"/>
    </row>
    <row r="16" spans="1:20" ht="18.5" customHeight="1">
      <c r="A16" s="173"/>
      <c r="B16" s="173"/>
      <c r="C16" s="190"/>
      <c r="D16" s="93"/>
      <c r="E16" s="198"/>
      <c r="F16" s="93"/>
      <c r="G16" s="193"/>
      <c r="H16" s="93"/>
      <c r="I16" s="198"/>
      <c r="J16" s="93"/>
      <c r="K16" s="193"/>
      <c r="L16" s="93"/>
      <c r="M16" s="199"/>
      <c r="N16" s="196"/>
      <c r="O16" s="164"/>
      <c r="P16" s="165"/>
      <c r="Q16" s="166"/>
      <c r="R16" s="166"/>
      <c r="S16" s="166"/>
      <c r="T16" s="166"/>
    </row>
    <row r="17" spans="1:20" ht="18.5" customHeight="1">
      <c r="A17" s="173"/>
      <c r="B17" s="173"/>
      <c r="C17" s="190"/>
      <c r="D17" s="93"/>
      <c r="E17" s="198"/>
      <c r="F17" s="93"/>
      <c r="G17" s="193"/>
      <c r="H17" s="93"/>
      <c r="I17" s="198"/>
      <c r="J17" s="93"/>
      <c r="K17" s="193"/>
      <c r="L17" s="93"/>
      <c r="M17" s="199"/>
      <c r="N17" s="196"/>
      <c r="O17" s="164"/>
      <c r="P17" s="165"/>
      <c r="Q17" s="166"/>
      <c r="R17" s="166"/>
      <c r="S17" s="166"/>
      <c r="T17" s="166"/>
    </row>
    <row r="18" spans="1:20" ht="18.5" customHeight="1">
      <c r="A18" s="173"/>
      <c r="B18" s="173"/>
      <c r="C18" s="190"/>
      <c r="D18" s="93"/>
      <c r="E18" s="198"/>
      <c r="F18" s="93"/>
      <c r="G18" s="193"/>
      <c r="H18" s="93"/>
      <c r="I18" s="198"/>
      <c r="J18" s="93"/>
      <c r="K18" s="193"/>
      <c r="L18" s="93"/>
      <c r="M18" s="199"/>
      <c r="N18" s="196"/>
      <c r="O18" s="164"/>
      <c r="P18" s="165"/>
      <c r="Q18" s="166"/>
      <c r="R18" s="166"/>
      <c r="S18" s="166"/>
      <c r="T18" s="166"/>
    </row>
    <row r="19" spans="1:20" ht="18.5" customHeight="1">
      <c r="A19" s="173"/>
      <c r="B19" s="173"/>
      <c r="C19" s="190"/>
      <c r="D19" s="93"/>
      <c r="E19" s="198"/>
      <c r="F19" s="93"/>
      <c r="G19" s="193"/>
      <c r="H19" s="93"/>
      <c r="I19" s="198"/>
      <c r="J19" s="93"/>
      <c r="K19" s="193"/>
      <c r="L19" s="93"/>
      <c r="M19" s="199"/>
      <c r="N19" s="196"/>
      <c r="O19" s="164"/>
      <c r="P19" s="165"/>
      <c r="Q19" s="166"/>
      <c r="R19" s="166"/>
      <c r="S19" s="166"/>
      <c r="T19" s="166"/>
    </row>
    <row r="20" spans="1:20" ht="18.5" customHeight="1">
      <c r="A20" s="173"/>
      <c r="B20" s="173"/>
      <c r="C20" s="190"/>
      <c r="D20" s="93"/>
      <c r="E20" s="198"/>
      <c r="F20" s="93"/>
      <c r="G20" s="193"/>
      <c r="H20" s="93"/>
      <c r="I20" s="198"/>
      <c r="J20" s="93"/>
      <c r="K20" s="193"/>
      <c r="L20" s="93"/>
      <c r="M20" s="199"/>
      <c r="N20" s="196"/>
      <c r="O20" s="164"/>
      <c r="P20" s="165"/>
      <c r="Q20" s="166"/>
      <c r="R20" s="166"/>
      <c r="S20" s="166"/>
      <c r="T20" s="166"/>
    </row>
    <row r="21" spans="1:20" ht="18.5" customHeight="1">
      <c r="A21" s="173"/>
      <c r="B21" s="173"/>
      <c r="C21" s="190"/>
      <c r="D21" s="93"/>
      <c r="E21" s="198"/>
      <c r="F21" s="93"/>
      <c r="G21" s="193"/>
      <c r="H21" s="93"/>
      <c r="I21" s="198"/>
      <c r="J21" s="93"/>
      <c r="K21" s="193"/>
      <c r="L21" s="93"/>
      <c r="M21" s="199"/>
      <c r="N21" s="196"/>
      <c r="O21" s="164"/>
      <c r="P21" s="165"/>
      <c r="Q21" s="166"/>
      <c r="R21" s="166"/>
      <c r="S21" s="166"/>
      <c r="T21" s="166"/>
    </row>
    <row r="22" spans="1:20" ht="18.5" customHeight="1">
      <c r="A22" s="173"/>
      <c r="B22" s="173"/>
      <c r="C22" s="190"/>
      <c r="D22" s="93"/>
      <c r="E22" s="198"/>
      <c r="F22" s="93"/>
      <c r="G22" s="193"/>
      <c r="H22" s="93"/>
      <c r="I22" s="198"/>
      <c r="J22" s="93"/>
      <c r="K22" s="193"/>
      <c r="L22" s="93"/>
      <c r="M22" s="199"/>
      <c r="N22" s="196"/>
      <c r="O22" s="164"/>
      <c r="P22" s="165"/>
      <c r="Q22" s="166"/>
      <c r="R22" s="166"/>
      <c r="S22" s="166"/>
      <c r="T22" s="166"/>
    </row>
    <row r="23" spans="1:20" ht="18.5" customHeight="1">
      <c r="A23" s="173"/>
      <c r="B23" s="173"/>
      <c r="C23" s="190"/>
      <c r="D23" s="93"/>
      <c r="E23" s="198"/>
      <c r="F23" s="93"/>
      <c r="G23" s="193"/>
      <c r="H23" s="93"/>
      <c r="I23" s="198"/>
      <c r="J23" s="93"/>
      <c r="K23" s="193"/>
      <c r="L23" s="93"/>
      <c r="M23" s="199"/>
      <c r="N23" s="196"/>
      <c r="O23" s="164"/>
      <c r="P23" s="165"/>
      <c r="Q23" s="166"/>
      <c r="R23" s="166"/>
      <c r="S23" s="166"/>
      <c r="T23" s="166"/>
    </row>
    <row r="24" spans="1:20" ht="18.5" customHeight="1">
      <c r="A24" s="173"/>
      <c r="B24" s="173"/>
      <c r="C24" s="190"/>
      <c r="D24" s="93"/>
      <c r="E24" s="198"/>
      <c r="F24" s="93"/>
      <c r="G24" s="193"/>
      <c r="H24" s="93"/>
      <c r="I24" s="198"/>
      <c r="J24" s="93"/>
      <c r="K24" s="193"/>
      <c r="L24" s="93"/>
      <c r="M24" s="199"/>
      <c r="N24" s="196"/>
      <c r="O24" s="164"/>
      <c r="P24" s="165"/>
      <c r="Q24" s="166"/>
      <c r="R24" s="166"/>
      <c r="S24" s="166"/>
      <c r="T24" s="166"/>
    </row>
    <row r="25" spans="1:20" ht="18.5" customHeight="1">
      <c r="A25" s="173"/>
      <c r="B25" s="173"/>
      <c r="C25" s="190"/>
      <c r="D25" s="93"/>
      <c r="E25" s="198"/>
      <c r="F25" s="93"/>
      <c r="G25" s="193"/>
      <c r="H25" s="93"/>
      <c r="I25" s="198"/>
      <c r="J25" s="93"/>
      <c r="K25" s="193"/>
      <c r="L25" s="93"/>
      <c r="M25" s="199"/>
      <c r="N25" s="196"/>
      <c r="O25" s="164"/>
      <c r="P25" s="165"/>
      <c r="Q25" s="166"/>
      <c r="R25" s="166"/>
      <c r="S25" s="166"/>
      <c r="T25" s="166"/>
    </row>
    <row r="26" spans="1:20" ht="18.5" customHeight="1">
      <c r="A26" s="173"/>
      <c r="B26" s="173"/>
      <c r="C26" s="190"/>
      <c r="D26" s="93"/>
      <c r="E26" s="198"/>
      <c r="F26" s="93"/>
      <c r="G26" s="193"/>
      <c r="H26" s="93"/>
      <c r="I26" s="198"/>
      <c r="J26" s="93"/>
      <c r="K26" s="193"/>
      <c r="L26" s="93"/>
      <c r="M26" s="199"/>
      <c r="N26" s="196"/>
      <c r="O26" s="164"/>
      <c r="P26" s="165"/>
      <c r="Q26" s="166"/>
      <c r="R26" s="166"/>
      <c r="S26" s="166"/>
      <c r="T26" s="166"/>
    </row>
    <row r="27" spans="1:20" ht="18.5" customHeight="1">
      <c r="A27" s="173"/>
      <c r="B27" s="173"/>
      <c r="C27" s="190"/>
      <c r="D27" s="93"/>
      <c r="E27" s="198"/>
      <c r="F27" s="93"/>
      <c r="G27" s="193"/>
      <c r="H27" s="93"/>
      <c r="I27" s="198"/>
      <c r="J27" s="93"/>
      <c r="K27" s="193"/>
      <c r="L27" s="93"/>
      <c r="M27" s="199"/>
      <c r="N27" s="196"/>
      <c r="O27" s="164"/>
      <c r="P27" s="165"/>
      <c r="Q27" s="166"/>
      <c r="R27" s="166"/>
      <c r="S27" s="166"/>
      <c r="T27" s="166"/>
    </row>
    <row r="28" spans="1:20" ht="18.5" customHeight="1">
      <c r="A28" s="173"/>
      <c r="B28" s="173"/>
      <c r="C28" s="190"/>
      <c r="D28" s="93"/>
      <c r="E28" s="198"/>
      <c r="F28" s="93"/>
      <c r="G28" s="193"/>
      <c r="H28" s="93"/>
      <c r="I28" s="198"/>
      <c r="J28" s="93"/>
      <c r="K28" s="193"/>
      <c r="L28" s="93"/>
      <c r="M28" s="199"/>
      <c r="N28" s="196"/>
      <c r="O28" s="164"/>
      <c r="P28" s="165"/>
      <c r="Q28" s="166"/>
      <c r="R28" s="166"/>
      <c r="S28" s="166"/>
      <c r="T28" s="166"/>
    </row>
    <row r="29" spans="1:20" ht="18.5" customHeight="1">
      <c r="A29" s="200"/>
      <c r="B29" s="200"/>
      <c r="C29" s="201"/>
      <c r="D29" s="202"/>
      <c r="E29" s="202"/>
      <c r="F29" s="202"/>
      <c r="G29" s="203"/>
      <c r="H29" s="202"/>
      <c r="I29" s="202"/>
      <c r="J29" s="202"/>
      <c r="K29" s="203"/>
      <c r="L29" s="202"/>
      <c r="M29" s="202"/>
      <c r="N29" s="204"/>
      <c r="O29" s="164"/>
      <c r="P29" s="205"/>
      <c r="Q29" s="206"/>
      <c r="R29" s="206"/>
      <c r="S29" s="206"/>
      <c r="T29" s="206"/>
    </row>
    <row r="30" spans="1:20" ht="18.5" customHeight="1">
      <c r="A30" s="200"/>
      <c r="B30" s="200"/>
      <c r="C30" s="207"/>
      <c r="D30" s="207"/>
      <c r="E30" s="207"/>
      <c r="F30" s="207"/>
      <c r="G30" s="207"/>
      <c r="H30" s="207"/>
      <c r="I30" s="207"/>
      <c r="J30" s="207"/>
      <c r="K30" s="207"/>
      <c r="L30" s="207"/>
      <c r="M30" s="207"/>
      <c r="N30" s="207"/>
      <c r="O30" s="164"/>
      <c r="P30" s="208"/>
      <c r="Q30" s="208"/>
      <c r="R30" s="208"/>
      <c r="S30" s="208"/>
      <c r="T30" s="208"/>
    </row>
  </sheetData>
  <mergeCells count="7">
    <mergeCell ref="C2:N3"/>
    <mergeCell ref="P6:R6"/>
    <mergeCell ref="D4:F5"/>
    <mergeCell ref="H4:J5"/>
    <mergeCell ref="L4:M5"/>
    <mergeCell ref="P3:R3"/>
    <mergeCell ref="P2:R2"/>
  </mergeCells>
  <pageMargins left="0.51181100000000002" right="0.51181100000000002" top="0.78740200000000005" bottom="0.78740200000000005" header="0.31496099999999999" footer="0.31496099999999999"/>
  <pageSetup orientation="portrait"/>
  <headerFooter>
    <oddFooter>&amp;C&amp;"Helvetica Neue,Regular"&amp;12&amp;K000000&amp;P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54"/>
  <sheetViews>
    <sheetView showGridLines="0" workbookViewId="0">
      <selection activeCell="N26" sqref="N26"/>
    </sheetView>
  </sheetViews>
  <sheetFormatPr baseColWidth="10" defaultColWidth="8.83203125" defaultRowHeight="14.5" customHeight="1"/>
  <cols>
    <col min="1" max="1" width="17.1640625" style="1" customWidth="1"/>
    <col min="2" max="2" width="12.83203125" style="1" customWidth="1"/>
    <col min="3" max="3" width="2.33203125" style="1" customWidth="1"/>
    <col min="4" max="4" width="7.5" style="1" customWidth="1"/>
    <col min="5" max="5" width="17.1640625" style="1" customWidth="1"/>
    <col min="6" max="6" width="13.1640625" style="1" customWidth="1"/>
    <col min="7" max="7" width="14.5" style="1" customWidth="1"/>
    <col min="8" max="9" width="2.33203125" style="1" customWidth="1"/>
    <col min="10" max="10" width="8.83203125" style="1" customWidth="1"/>
    <col min="11" max="16384" width="8.83203125" style="1"/>
  </cols>
  <sheetData>
    <row r="1" spans="1:9" ht="75" customHeight="1">
      <c r="A1" s="273"/>
      <c r="B1" s="273"/>
      <c r="C1" s="273"/>
      <c r="D1" s="273"/>
      <c r="E1" s="273"/>
      <c r="F1" s="273"/>
      <c r="G1" s="210"/>
      <c r="H1" s="40"/>
      <c r="I1" s="40"/>
    </row>
    <row r="2" spans="1:9" ht="14.5" customHeight="1">
      <c r="A2" s="209"/>
      <c r="B2" s="209"/>
      <c r="C2" s="211"/>
      <c r="D2" s="212"/>
      <c r="E2" s="213"/>
      <c r="F2" s="213"/>
      <c r="G2" s="213"/>
      <c r="H2" s="214"/>
      <c r="I2" s="43"/>
    </row>
    <row r="3" spans="1:9" ht="26" customHeight="1">
      <c r="A3" s="209"/>
      <c r="B3" s="209"/>
      <c r="C3" s="215"/>
      <c r="D3" s="216" t="s">
        <v>87</v>
      </c>
      <c r="E3" s="216" t="s">
        <v>88</v>
      </c>
      <c r="F3" s="216" t="s">
        <v>89</v>
      </c>
      <c r="G3" s="216" t="s">
        <v>90</v>
      </c>
      <c r="H3" s="217"/>
      <c r="I3" s="43"/>
    </row>
    <row r="4" spans="1:9" ht="14.5" customHeight="1">
      <c r="A4" s="209"/>
      <c r="B4" s="209"/>
      <c r="C4" s="218"/>
      <c r="D4" s="219">
        <v>45597</v>
      </c>
      <c r="E4" s="220">
        <v>28000</v>
      </c>
      <c r="F4" s="220">
        <v>10080</v>
      </c>
      <c r="G4" s="221">
        <v>5400</v>
      </c>
      <c r="H4" s="222"/>
      <c r="I4" s="43"/>
    </row>
    <row r="5" spans="1:9" ht="14.5" customHeight="1">
      <c r="A5" s="209"/>
      <c r="B5" s="209"/>
      <c r="C5" s="218"/>
      <c r="D5" s="223">
        <v>45627</v>
      </c>
      <c r="E5" s="224">
        <v>33000</v>
      </c>
      <c r="F5" s="224">
        <v>14800</v>
      </c>
      <c r="G5" s="225">
        <v>6200</v>
      </c>
      <c r="H5" s="222"/>
      <c r="I5" s="43"/>
    </row>
    <row r="6" spans="1:9" ht="14.5" customHeight="1">
      <c r="A6" s="209"/>
      <c r="B6" s="209"/>
      <c r="C6" s="218"/>
      <c r="D6" s="223">
        <v>45658</v>
      </c>
      <c r="E6" s="224">
        <v>35000</v>
      </c>
      <c r="F6" s="224">
        <v>15600</v>
      </c>
      <c r="G6" s="225">
        <v>7800</v>
      </c>
      <c r="H6" s="222"/>
      <c r="I6" s="43"/>
    </row>
    <row r="7" spans="1:9" ht="14.5" customHeight="1">
      <c r="A7" s="209"/>
      <c r="B7" s="209"/>
      <c r="C7" s="218"/>
      <c r="D7" s="223">
        <v>45689</v>
      </c>
      <c r="E7" s="224">
        <v>42000</v>
      </c>
      <c r="F7" s="224">
        <v>18800</v>
      </c>
      <c r="G7" s="225">
        <v>8600</v>
      </c>
      <c r="H7" s="222"/>
      <c r="I7" s="43"/>
    </row>
    <row r="8" spans="1:9" ht="14.5" customHeight="1">
      <c r="A8" s="209"/>
      <c r="B8" s="209"/>
      <c r="C8" s="218"/>
      <c r="D8" s="223">
        <v>45717</v>
      </c>
      <c r="E8" s="224">
        <v>67000</v>
      </c>
      <c r="F8" s="224">
        <v>27000</v>
      </c>
      <c r="G8" s="225">
        <v>15200</v>
      </c>
      <c r="H8" s="222"/>
      <c r="I8" s="43"/>
    </row>
    <row r="9" spans="1:9" ht="14.5" customHeight="1">
      <c r="A9" s="209"/>
      <c r="B9" s="209"/>
      <c r="C9" s="218"/>
      <c r="D9" s="223">
        <v>45748</v>
      </c>
      <c r="E9" s="224">
        <v>82000</v>
      </c>
      <c r="F9" s="224">
        <v>34000</v>
      </c>
      <c r="G9" s="225">
        <v>22200</v>
      </c>
      <c r="H9" s="222"/>
      <c r="I9" s="43"/>
    </row>
    <row r="10" spans="1:9" ht="14.5" customHeight="1">
      <c r="A10" s="209"/>
      <c r="B10" s="209"/>
      <c r="C10" s="218"/>
      <c r="D10" s="223">
        <v>45778</v>
      </c>
      <c r="E10" s="224">
        <v>92000</v>
      </c>
      <c r="F10" s="224">
        <v>36500</v>
      </c>
      <c r="G10" s="225">
        <v>27000</v>
      </c>
      <c r="H10" s="222"/>
      <c r="I10" s="43"/>
    </row>
    <row r="11" spans="1:9" ht="14.5" customHeight="1">
      <c r="A11" s="209"/>
      <c r="B11" s="209"/>
      <c r="C11" s="218"/>
      <c r="D11" s="223">
        <v>45809</v>
      </c>
      <c r="E11" s="224">
        <v>95000</v>
      </c>
      <c r="F11" s="224">
        <v>40100</v>
      </c>
      <c r="G11" s="225">
        <v>31000</v>
      </c>
      <c r="H11" s="222"/>
      <c r="I11" s="43"/>
    </row>
    <row r="12" spans="1:9" ht="14.5" customHeight="1">
      <c r="A12" s="209"/>
      <c r="B12" s="209"/>
      <c r="C12" s="218"/>
      <c r="D12" s="223">
        <v>45839</v>
      </c>
      <c r="E12" s="224">
        <v>97000</v>
      </c>
      <c r="F12" s="224">
        <v>42000</v>
      </c>
      <c r="G12" s="225">
        <v>36000</v>
      </c>
      <c r="H12" s="222"/>
      <c r="I12" s="43"/>
    </row>
    <row r="13" spans="1:9" ht="14.5" customHeight="1">
      <c r="A13" s="209"/>
      <c r="B13" s="209"/>
      <c r="C13" s="218"/>
      <c r="D13" s="223">
        <v>45870</v>
      </c>
      <c r="E13" s="224"/>
      <c r="F13" s="224"/>
      <c r="G13" s="225"/>
      <c r="H13" s="222"/>
      <c r="I13" s="43"/>
    </row>
    <row r="14" spans="1:9" ht="14.5" customHeight="1">
      <c r="A14" s="209"/>
      <c r="B14" s="209"/>
      <c r="C14" s="218"/>
      <c r="D14" s="223">
        <v>45901</v>
      </c>
      <c r="E14" s="224"/>
      <c r="F14" s="224"/>
      <c r="G14" s="225"/>
      <c r="H14" s="222"/>
      <c r="I14" s="43"/>
    </row>
    <row r="15" spans="1:9" ht="14.5" customHeight="1">
      <c r="A15" s="209"/>
      <c r="B15" s="209"/>
      <c r="C15" s="218"/>
      <c r="D15" s="223">
        <v>45931</v>
      </c>
      <c r="E15" s="224"/>
      <c r="F15" s="224"/>
      <c r="G15" s="225"/>
      <c r="H15" s="222"/>
      <c r="I15" s="43"/>
    </row>
    <row r="16" spans="1:9" ht="14.5" customHeight="1">
      <c r="A16" s="209"/>
      <c r="B16" s="209"/>
      <c r="C16" s="218"/>
      <c r="D16" s="223">
        <v>45962</v>
      </c>
      <c r="E16" s="224"/>
      <c r="F16" s="224"/>
      <c r="G16" s="225"/>
      <c r="H16" s="222"/>
      <c r="I16" s="43"/>
    </row>
    <row r="17" spans="1:9" ht="14.5" customHeight="1">
      <c r="A17" s="209"/>
      <c r="B17" s="209"/>
      <c r="C17" s="218"/>
      <c r="D17" s="223">
        <v>45992</v>
      </c>
      <c r="E17" s="224"/>
      <c r="F17" s="224"/>
      <c r="G17" s="225"/>
      <c r="H17" s="222"/>
      <c r="I17" s="43"/>
    </row>
    <row r="18" spans="1:9" ht="14.5" customHeight="1">
      <c r="A18" s="209"/>
      <c r="B18" s="209"/>
      <c r="C18" s="218"/>
      <c r="D18" s="223">
        <v>46023</v>
      </c>
      <c r="E18" s="224"/>
      <c r="F18" s="224"/>
      <c r="G18" s="225"/>
      <c r="H18" s="222"/>
      <c r="I18" s="43"/>
    </row>
    <row r="19" spans="1:9" ht="14.5" customHeight="1">
      <c r="A19" s="209"/>
      <c r="B19" s="209"/>
      <c r="C19" s="218"/>
      <c r="D19" s="223">
        <v>46054</v>
      </c>
      <c r="E19" s="224"/>
      <c r="F19" s="224"/>
      <c r="G19" s="225"/>
      <c r="H19" s="222"/>
      <c r="I19" s="43"/>
    </row>
    <row r="20" spans="1:9" ht="14.5" customHeight="1">
      <c r="A20" s="209"/>
      <c r="B20" s="209"/>
      <c r="C20" s="218"/>
      <c r="D20" s="223">
        <v>46082</v>
      </c>
      <c r="E20" s="224"/>
      <c r="F20" s="224"/>
      <c r="G20" s="225"/>
      <c r="H20" s="222"/>
      <c r="I20" s="43"/>
    </row>
    <row r="21" spans="1:9" ht="14.5" customHeight="1">
      <c r="A21" s="209"/>
      <c r="B21" s="209"/>
      <c r="C21" s="218"/>
      <c r="D21" s="223">
        <v>46113</v>
      </c>
      <c r="E21" s="224"/>
      <c r="F21" s="224"/>
      <c r="G21" s="225"/>
      <c r="H21" s="222"/>
      <c r="I21" s="43"/>
    </row>
    <row r="22" spans="1:9" ht="14.5" customHeight="1">
      <c r="A22" s="209"/>
      <c r="B22" s="209"/>
      <c r="C22" s="218"/>
      <c r="D22" s="223">
        <v>46143</v>
      </c>
      <c r="E22" s="224"/>
      <c r="F22" s="224"/>
      <c r="G22" s="225"/>
      <c r="H22" s="222"/>
      <c r="I22" s="43"/>
    </row>
    <row r="23" spans="1:9" ht="14.5" customHeight="1">
      <c r="A23" s="209"/>
      <c r="B23" s="209"/>
      <c r="C23" s="218"/>
      <c r="D23" s="223">
        <v>46174</v>
      </c>
      <c r="E23" s="224"/>
      <c r="F23" s="224"/>
      <c r="G23" s="225"/>
      <c r="H23" s="222"/>
      <c r="I23" s="43"/>
    </row>
    <row r="24" spans="1:9" ht="14.5" customHeight="1">
      <c r="A24" s="209"/>
      <c r="B24" s="209"/>
      <c r="C24" s="218"/>
      <c r="D24" s="223">
        <v>46204</v>
      </c>
      <c r="E24" s="224"/>
      <c r="F24" s="224"/>
      <c r="G24" s="225"/>
      <c r="H24" s="222"/>
      <c r="I24" s="43"/>
    </row>
    <row r="25" spans="1:9" ht="14.5" customHeight="1">
      <c r="A25" s="209"/>
      <c r="B25" s="209"/>
      <c r="C25" s="218"/>
      <c r="D25" s="223">
        <v>46235</v>
      </c>
      <c r="E25" s="224"/>
      <c r="F25" s="224"/>
      <c r="G25" s="225"/>
      <c r="H25" s="222"/>
      <c r="I25" s="43"/>
    </row>
    <row r="26" spans="1:9" ht="14.5" customHeight="1">
      <c r="A26" s="209"/>
      <c r="B26" s="209"/>
      <c r="C26" s="218"/>
      <c r="D26" s="223">
        <v>46266</v>
      </c>
      <c r="E26" s="224"/>
      <c r="F26" s="224"/>
      <c r="G26" s="225"/>
      <c r="H26" s="222"/>
      <c r="I26" s="43"/>
    </row>
    <row r="27" spans="1:9" ht="14.5" customHeight="1">
      <c r="A27" s="209"/>
      <c r="B27" s="209"/>
      <c r="C27" s="218"/>
      <c r="D27" s="223">
        <v>46296</v>
      </c>
      <c r="E27" s="224"/>
      <c r="F27" s="224"/>
      <c r="G27" s="225"/>
      <c r="H27" s="222"/>
      <c r="I27" s="43"/>
    </row>
    <row r="28" spans="1:9" ht="14.5" customHeight="1">
      <c r="A28" s="209"/>
      <c r="B28" s="209"/>
      <c r="C28" s="218"/>
      <c r="D28" s="223">
        <v>46327</v>
      </c>
      <c r="E28" s="224"/>
      <c r="F28" s="224"/>
      <c r="G28" s="225"/>
      <c r="H28" s="222"/>
      <c r="I28" s="43"/>
    </row>
    <row r="29" spans="1:9" ht="14.5" customHeight="1">
      <c r="A29" s="209"/>
      <c r="B29" s="209"/>
      <c r="C29" s="218"/>
      <c r="D29" s="223">
        <v>46357</v>
      </c>
      <c r="E29" s="224"/>
      <c r="F29" s="224"/>
      <c r="G29" s="225"/>
      <c r="H29" s="222"/>
      <c r="I29" s="43"/>
    </row>
    <row r="30" spans="1:9" ht="14.5" customHeight="1">
      <c r="A30" s="209"/>
      <c r="B30" s="209"/>
      <c r="C30" s="218"/>
      <c r="D30" s="223">
        <v>46388</v>
      </c>
      <c r="E30" s="224"/>
      <c r="F30" s="224"/>
      <c r="G30" s="225"/>
      <c r="H30" s="222"/>
      <c r="I30" s="43"/>
    </row>
    <row r="31" spans="1:9" ht="14.5" customHeight="1">
      <c r="A31" s="209"/>
      <c r="B31" s="209"/>
      <c r="C31" s="218"/>
      <c r="D31" s="223">
        <v>46419</v>
      </c>
      <c r="E31" s="224"/>
      <c r="F31" s="224"/>
      <c r="G31" s="225"/>
      <c r="H31" s="222"/>
      <c r="I31" s="43"/>
    </row>
    <row r="32" spans="1:9" ht="14.5" customHeight="1">
      <c r="A32" s="209"/>
      <c r="B32" s="209"/>
      <c r="C32" s="218"/>
      <c r="D32" s="223">
        <v>46447</v>
      </c>
      <c r="E32" s="224"/>
      <c r="F32" s="224"/>
      <c r="G32" s="225"/>
      <c r="H32" s="222"/>
      <c r="I32" s="43"/>
    </row>
    <row r="33" spans="1:9" ht="14.5" customHeight="1">
      <c r="A33" s="209"/>
      <c r="B33" s="209"/>
      <c r="C33" s="218"/>
      <c r="D33" s="223">
        <v>46478</v>
      </c>
      <c r="E33" s="224"/>
      <c r="F33" s="224"/>
      <c r="G33" s="225"/>
      <c r="H33" s="222"/>
      <c r="I33" s="43"/>
    </row>
    <row r="34" spans="1:9" ht="14.5" customHeight="1">
      <c r="A34" s="209"/>
      <c r="B34" s="209"/>
      <c r="C34" s="218"/>
      <c r="D34" s="223">
        <v>46508</v>
      </c>
      <c r="E34" s="224"/>
      <c r="F34" s="224"/>
      <c r="G34" s="225"/>
      <c r="H34" s="222"/>
      <c r="I34" s="43"/>
    </row>
    <row r="35" spans="1:9" ht="14.5" customHeight="1">
      <c r="A35" s="209"/>
      <c r="B35" s="209"/>
      <c r="C35" s="218"/>
      <c r="D35" s="223">
        <v>46539</v>
      </c>
      <c r="E35" s="224"/>
      <c r="F35" s="224"/>
      <c r="G35" s="225"/>
      <c r="H35" s="222"/>
      <c r="I35" s="43"/>
    </row>
    <row r="36" spans="1:9" ht="14.5" customHeight="1">
      <c r="A36" s="209"/>
      <c r="B36" s="209"/>
      <c r="C36" s="218"/>
      <c r="D36" s="223">
        <v>46569</v>
      </c>
      <c r="E36" s="224"/>
      <c r="F36" s="224"/>
      <c r="G36" s="225"/>
      <c r="H36" s="222"/>
      <c r="I36" s="43"/>
    </row>
    <row r="37" spans="1:9" ht="14.5" customHeight="1">
      <c r="A37" s="209"/>
      <c r="B37" s="209"/>
      <c r="C37" s="218"/>
      <c r="D37" s="223">
        <v>46600</v>
      </c>
      <c r="E37" s="224"/>
      <c r="F37" s="224"/>
      <c r="G37" s="225"/>
      <c r="H37" s="222"/>
      <c r="I37" s="43"/>
    </row>
    <row r="38" spans="1:9" ht="14.5" customHeight="1">
      <c r="A38" s="209"/>
      <c r="B38" s="209"/>
      <c r="C38" s="218"/>
      <c r="D38" s="223">
        <v>46631</v>
      </c>
      <c r="E38" s="224"/>
      <c r="F38" s="224"/>
      <c r="G38" s="225"/>
      <c r="H38" s="222"/>
      <c r="I38" s="43"/>
    </row>
    <row r="39" spans="1:9" ht="14.5" customHeight="1">
      <c r="A39" s="209"/>
      <c r="B39" s="209"/>
      <c r="C39" s="218"/>
      <c r="D39" s="223">
        <v>46661</v>
      </c>
      <c r="E39" s="224"/>
      <c r="F39" s="224"/>
      <c r="G39" s="225"/>
      <c r="H39" s="222"/>
      <c r="I39" s="43"/>
    </row>
    <row r="40" spans="1:9" ht="14.5" customHeight="1">
      <c r="A40" s="209"/>
      <c r="B40" s="209"/>
      <c r="C40" s="218"/>
      <c r="D40" s="223">
        <v>46692</v>
      </c>
      <c r="E40" s="224"/>
      <c r="F40" s="224"/>
      <c r="G40" s="225"/>
      <c r="H40" s="222"/>
      <c r="I40" s="43"/>
    </row>
    <row r="41" spans="1:9" ht="14.5" customHeight="1">
      <c r="A41" s="209"/>
      <c r="B41" s="209"/>
      <c r="C41" s="218"/>
      <c r="D41" s="223">
        <v>46722</v>
      </c>
      <c r="E41" s="224"/>
      <c r="F41" s="224"/>
      <c r="G41" s="225"/>
      <c r="H41" s="222"/>
      <c r="I41" s="43"/>
    </row>
    <row r="42" spans="1:9" ht="14.5" customHeight="1">
      <c r="A42" s="209"/>
      <c r="B42" s="209"/>
      <c r="C42" s="218"/>
      <c r="D42" s="223">
        <v>46753</v>
      </c>
      <c r="E42" s="224"/>
      <c r="F42" s="224"/>
      <c r="G42" s="225"/>
      <c r="H42" s="222"/>
      <c r="I42" s="43"/>
    </row>
    <row r="43" spans="1:9" ht="14.5" customHeight="1">
      <c r="A43" s="209"/>
      <c r="B43" s="209"/>
      <c r="C43" s="218"/>
      <c r="D43" s="223">
        <v>46784</v>
      </c>
      <c r="E43" s="224"/>
      <c r="F43" s="224"/>
      <c r="G43" s="225"/>
      <c r="H43" s="222"/>
      <c r="I43" s="43"/>
    </row>
    <row r="44" spans="1:9" ht="14.5" customHeight="1">
      <c r="A44" s="209"/>
      <c r="B44" s="209"/>
      <c r="C44" s="218"/>
      <c r="D44" s="223">
        <v>46813</v>
      </c>
      <c r="E44" s="224"/>
      <c r="F44" s="224"/>
      <c r="G44" s="225"/>
      <c r="H44" s="222"/>
      <c r="I44" s="43"/>
    </row>
    <row r="45" spans="1:9" ht="14.5" customHeight="1">
      <c r="A45" s="209"/>
      <c r="B45" s="209"/>
      <c r="C45" s="218"/>
      <c r="D45" s="223">
        <v>46844</v>
      </c>
      <c r="E45" s="224"/>
      <c r="F45" s="224"/>
      <c r="G45" s="225"/>
      <c r="H45" s="222"/>
      <c r="I45" s="43"/>
    </row>
    <row r="46" spans="1:9" ht="14.5" customHeight="1">
      <c r="A46" s="209"/>
      <c r="B46" s="209"/>
      <c r="C46" s="218"/>
      <c r="D46" s="223">
        <v>46874</v>
      </c>
      <c r="E46" s="224"/>
      <c r="F46" s="224"/>
      <c r="G46" s="225"/>
      <c r="H46" s="222"/>
      <c r="I46" s="43"/>
    </row>
    <row r="47" spans="1:9" ht="14.5" customHeight="1">
      <c r="A47" s="209"/>
      <c r="B47" s="209"/>
      <c r="C47" s="218"/>
      <c r="D47" s="223">
        <v>46905</v>
      </c>
      <c r="E47" s="224"/>
      <c r="F47" s="224"/>
      <c r="G47" s="225"/>
      <c r="H47" s="222"/>
      <c r="I47" s="43"/>
    </row>
    <row r="48" spans="1:9" ht="14.5" customHeight="1">
      <c r="A48" s="209"/>
      <c r="B48" s="209"/>
      <c r="C48" s="218"/>
      <c r="D48" s="223">
        <v>46935</v>
      </c>
      <c r="E48" s="224"/>
      <c r="F48" s="224"/>
      <c r="G48" s="225"/>
      <c r="H48" s="222"/>
      <c r="I48" s="43"/>
    </row>
    <row r="49" spans="1:9" ht="14.5" customHeight="1">
      <c r="A49" s="209"/>
      <c r="B49" s="209"/>
      <c r="C49" s="218"/>
      <c r="D49" s="223">
        <v>46966</v>
      </c>
      <c r="E49" s="224"/>
      <c r="F49" s="224"/>
      <c r="G49" s="225"/>
      <c r="H49" s="222"/>
      <c r="I49" s="43"/>
    </row>
    <row r="50" spans="1:9" ht="14.5" customHeight="1">
      <c r="A50" s="209"/>
      <c r="B50" s="209"/>
      <c r="C50" s="218"/>
      <c r="D50" s="223">
        <v>46997</v>
      </c>
      <c r="E50" s="224"/>
      <c r="F50" s="224"/>
      <c r="G50" s="225"/>
      <c r="H50" s="222"/>
      <c r="I50" s="43"/>
    </row>
    <row r="51" spans="1:9" ht="14.5" customHeight="1">
      <c r="A51" s="209"/>
      <c r="B51" s="209"/>
      <c r="C51" s="218"/>
      <c r="D51" s="223">
        <v>47027</v>
      </c>
      <c r="E51" s="224"/>
      <c r="F51" s="224"/>
      <c r="G51" s="225"/>
      <c r="H51" s="222"/>
      <c r="I51" s="43"/>
    </row>
    <row r="52" spans="1:9" ht="14.5" customHeight="1">
      <c r="A52" s="209"/>
      <c r="B52" s="209"/>
      <c r="C52" s="218"/>
      <c r="D52" s="223">
        <v>47058</v>
      </c>
      <c r="E52" s="224"/>
      <c r="F52" s="224"/>
      <c r="G52" s="225"/>
      <c r="H52" s="222"/>
      <c r="I52" s="43"/>
    </row>
    <row r="53" spans="1:9" ht="14.5" customHeight="1">
      <c r="A53" s="209"/>
      <c r="B53" s="209"/>
      <c r="C53" s="218"/>
      <c r="D53" s="223">
        <v>47088</v>
      </c>
      <c r="E53" s="224"/>
      <c r="F53" s="224"/>
      <c r="G53" s="225"/>
      <c r="H53" s="222"/>
      <c r="I53" s="43"/>
    </row>
    <row r="54" spans="1:9" ht="14.5" customHeight="1">
      <c r="A54" s="209"/>
      <c r="B54" s="209"/>
      <c r="C54" s="104"/>
      <c r="D54" s="226"/>
      <c r="E54" s="227"/>
      <c r="F54" s="227"/>
      <c r="G54" s="227"/>
      <c r="H54" s="104"/>
      <c r="I54" s="104"/>
    </row>
  </sheetData>
  <pageMargins left="0.51181100000000002" right="0.51181100000000002" top="0.78740200000000005" bottom="0.78740200000000005" header="0.31496099999999999" footer="0.31496099999999999"/>
  <pageSetup orientation="portrait"/>
  <headerFooter>
    <oddFooter>&amp;C&amp;"Helvetica Neue,Regular"&amp;12&amp;K000000&amp;P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0"/>
  <sheetViews>
    <sheetView showGridLines="0" workbookViewId="0"/>
  </sheetViews>
  <sheetFormatPr baseColWidth="10" defaultColWidth="8.83203125" defaultRowHeight="14.5" customHeight="1"/>
  <cols>
    <col min="1" max="6" width="8.83203125" style="1" customWidth="1"/>
    <col min="7" max="16384" width="8.83203125" style="1"/>
  </cols>
  <sheetData>
    <row r="1" spans="1:5" ht="13.5" customHeight="1">
      <c r="A1" s="228" t="s">
        <v>58</v>
      </c>
      <c r="B1" s="229"/>
      <c r="C1" s="228" t="s">
        <v>35</v>
      </c>
      <c r="D1" s="228" t="s">
        <v>45</v>
      </c>
      <c r="E1" s="229"/>
    </row>
    <row r="2" spans="1:5" ht="13.5" customHeight="1">
      <c r="A2" s="228" t="s">
        <v>59</v>
      </c>
      <c r="B2" s="229"/>
      <c r="C2" s="228" t="s">
        <v>91</v>
      </c>
      <c r="D2" s="228" t="s">
        <v>57</v>
      </c>
      <c r="E2" s="229"/>
    </row>
    <row r="3" spans="1:5" ht="13.5" customHeight="1">
      <c r="A3" s="229"/>
      <c r="B3" s="229"/>
      <c r="C3" s="228" t="s">
        <v>92</v>
      </c>
      <c r="D3" s="228" t="s">
        <v>93</v>
      </c>
      <c r="E3" s="229"/>
    </row>
    <row r="4" spans="1:5" ht="13.5" customHeight="1">
      <c r="A4" s="229"/>
      <c r="B4" s="229"/>
      <c r="C4" s="229"/>
      <c r="D4" s="228" t="s">
        <v>94</v>
      </c>
      <c r="E4" s="229"/>
    </row>
    <row r="5" spans="1:5" ht="13.5" customHeight="1">
      <c r="A5" s="229"/>
      <c r="B5" s="229"/>
      <c r="C5" s="229"/>
      <c r="D5" s="229"/>
      <c r="E5" s="229"/>
    </row>
    <row r="6" spans="1:5" ht="13.5" customHeight="1">
      <c r="A6" s="229"/>
      <c r="B6" s="229"/>
      <c r="C6" s="229"/>
      <c r="D6" s="229"/>
      <c r="E6" s="229"/>
    </row>
    <row r="7" spans="1:5" ht="13.5" customHeight="1">
      <c r="A7" s="229"/>
      <c r="B7" s="229"/>
      <c r="C7" s="229"/>
      <c r="D7" s="229"/>
      <c r="E7" s="229"/>
    </row>
    <row r="8" spans="1:5" ht="13.5" customHeight="1">
      <c r="A8" s="229"/>
      <c r="B8" s="229"/>
      <c r="C8" s="229"/>
      <c r="D8" s="229"/>
      <c r="E8" s="229"/>
    </row>
    <row r="9" spans="1:5" ht="13.5" customHeight="1">
      <c r="A9" s="229"/>
      <c r="B9" s="229"/>
      <c r="C9" s="229"/>
      <c r="D9" s="229"/>
      <c r="E9" s="229"/>
    </row>
    <row r="10" spans="1:5" ht="13.5" customHeight="1">
      <c r="A10" s="229"/>
      <c r="B10" s="229"/>
      <c r="C10" s="229"/>
      <c r="D10" s="229"/>
      <c r="E10" s="229"/>
    </row>
  </sheetData>
  <pageMargins left="0.51181100000000002" right="0.51181100000000002" top="0.78740200000000005" bottom="0.78740200000000005" header="0.31496099999999999" footer="0.31496099999999999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Dashboard</vt:lpstr>
      <vt:lpstr>Contas</vt:lpstr>
      <vt:lpstr>Grafico</vt:lpstr>
      <vt:lpstr>Planejamento de custo </vt:lpstr>
      <vt:lpstr>Controle de contas</vt:lpstr>
      <vt:lpstr>Calculo de capital de giro</vt:lpstr>
      <vt:lpstr>Historico de vendas</vt:lpstr>
      <vt:lpstr>INF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Cesar Litholdo</cp:lastModifiedBy>
  <dcterms:modified xsi:type="dcterms:W3CDTF">2026-02-23T14:17:49Z</dcterms:modified>
</cp:coreProperties>
</file>